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5" windowWidth="15600" windowHeight="9975" tabRatio="819" firstSheet="15" activeTab="27"/>
  </bookViews>
  <sheets>
    <sheet name="1" sheetId="1" r:id="rId1"/>
    <sheet name="2" sheetId="2" r:id="rId2"/>
    <sheet name="3" sheetId="3" r:id="rId3"/>
    <sheet name="4" sheetId="5" r:id="rId4"/>
    <sheet name="5" sheetId="4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7" r:id="rId11"/>
    <sheet name="12" sheetId="11" r:id="rId12"/>
    <sheet name="13" sheetId="34" r:id="rId13"/>
    <sheet name="14" sheetId="14" r:id="rId14"/>
    <sheet name="15" sheetId="29" r:id="rId15"/>
    <sheet name="16" sheetId="33" r:id="rId16"/>
    <sheet name="17" sheetId="25" r:id="rId17"/>
    <sheet name="18" sheetId="26" r:id="rId18"/>
    <sheet name="19" sheetId="28" r:id="rId19"/>
    <sheet name="20" sheetId="27" r:id="rId20"/>
    <sheet name="21" sheetId="40" r:id="rId21"/>
    <sheet name="22" sheetId="30" r:id="rId22"/>
    <sheet name="23" sheetId="31" r:id="rId23"/>
    <sheet name="24" sheetId="32" r:id="rId24"/>
    <sheet name="25" sheetId="12" r:id="rId25"/>
    <sheet name="26" sheetId="15" r:id="rId26"/>
    <sheet name="27" sheetId="23" r:id="rId27"/>
    <sheet name="28" sheetId="38" r:id="rId28"/>
    <sheet name="29" sheetId="24" r:id="rId29"/>
    <sheet name="30" sheetId="21" r:id="rId30"/>
    <sheet name="31أ" sheetId="22" r:id="rId31"/>
    <sheet name="31ب" sheetId="41" r:id="rId32"/>
    <sheet name="31ج" sheetId="42" r:id="rId33"/>
    <sheet name="31د" sheetId="43" r:id="rId34"/>
    <sheet name="32" sheetId="37" r:id="rId35"/>
    <sheet name="33" sheetId="39" r:id="rId36"/>
  </sheets>
  <definedNames>
    <definedName name="_xlnm.Print_Area" localSheetId="0">'1'!$A$1:$G$25</definedName>
    <definedName name="_xlnm.Print_Area" localSheetId="9">'10'!$A$1:$J$25</definedName>
    <definedName name="_xlnm.Print_Area" localSheetId="10">'11'!$A$1:$J$26</definedName>
    <definedName name="_xlnm.Print_Area" localSheetId="11">'12'!$A$1:$K$25</definedName>
    <definedName name="_xlnm.Print_Area" localSheetId="12">'13'!$A$1:$K$25</definedName>
    <definedName name="_xlnm.Print_Area" localSheetId="13">'14'!$A$1:$J$25</definedName>
    <definedName name="_xlnm.Print_Area" localSheetId="14">'15'!$A$1:$AD$25</definedName>
    <definedName name="_xlnm.Print_Area" localSheetId="15">'16'!$A$1:$S$25</definedName>
    <definedName name="_xlnm.Print_Area" localSheetId="16">'17'!$A$1:$U$26</definedName>
    <definedName name="_xlnm.Print_Area" localSheetId="17">'18'!$A$1:$G$25</definedName>
    <definedName name="_xlnm.Print_Area" localSheetId="18">'19'!$A$1:$L$26</definedName>
    <definedName name="_xlnm.Print_Area" localSheetId="1">'2'!$A$1:$E$21</definedName>
    <definedName name="_xlnm.Print_Area" localSheetId="19">'20'!$A$1:$H$26</definedName>
    <definedName name="_xlnm.Print_Area" localSheetId="20">'21'!$A$1:$Q$26</definedName>
    <definedName name="_xlnm.Print_Area" localSheetId="21">'22'!$A$1:$H$25</definedName>
    <definedName name="_xlnm.Print_Area" localSheetId="22">'23'!$A$1:$K$25</definedName>
    <definedName name="_xlnm.Print_Area" localSheetId="23">'24'!$A$1:$D$22</definedName>
    <definedName name="_xlnm.Print_Area" localSheetId="24">'25'!$A$1:$L$22</definedName>
    <definedName name="_xlnm.Print_Area" localSheetId="25">'26'!$A$1:$K$53</definedName>
    <definedName name="_xlnm.Print_Area" localSheetId="27">'28'!$A$1:$I$173</definedName>
    <definedName name="_xlnm.Print_Area" localSheetId="28">'29'!$A$1:$E$22</definedName>
    <definedName name="_xlnm.Print_Area" localSheetId="2">'3'!$A$1:$Q$49</definedName>
    <definedName name="_xlnm.Print_Area" localSheetId="29">'30'!$A$1:$M$28</definedName>
    <definedName name="_xlnm.Print_Area" localSheetId="30">'31أ'!$A$1:$J$78</definedName>
    <definedName name="_xlnm.Print_Area" localSheetId="31">'31ب'!$A$1:$H$102</definedName>
    <definedName name="_xlnm.Print_Area" localSheetId="32">'31ج'!$A$1:$O$73</definedName>
    <definedName name="_xlnm.Print_Area" localSheetId="33">'31د'!$A$1:$O$109</definedName>
    <definedName name="_xlnm.Print_Area" localSheetId="34">'32'!$A$1:$D$44</definedName>
    <definedName name="_xlnm.Print_Area" localSheetId="35">'33'!$A$1:$E$66</definedName>
    <definedName name="_xlnm.Print_Area" localSheetId="3">'4'!$A$1:$E$20</definedName>
    <definedName name="_xlnm.Print_Area" localSheetId="4">'5'!$A$1:$P$21</definedName>
    <definedName name="_xlnm.Print_Area" localSheetId="5">'6'!$A$1:$M$26</definedName>
    <definedName name="_xlnm.Print_Area" localSheetId="6">'7'!$A$1:$N$23</definedName>
    <definedName name="_xlnm.Print_Area" localSheetId="7">'8'!$A$1:$G$23</definedName>
    <definedName name="_xlnm.Print_Area" localSheetId="8">'9'!$A$1:$F$63</definedName>
  </definedNames>
  <calcPr calcId="144525"/>
  <fileRecoveryPr autoRecover="0"/>
</workbook>
</file>

<file path=xl/calcChain.xml><?xml version="1.0" encoding="utf-8"?>
<calcChain xmlns="http://schemas.openxmlformats.org/spreadsheetml/2006/main">
  <c r="H7" i="27" l="1"/>
  <c r="K18" i="6"/>
  <c r="F21" i="31" l="1"/>
  <c r="E21" i="31"/>
  <c r="T8" i="40"/>
  <c r="U6" i="25"/>
  <c r="U7" i="25"/>
  <c r="U8" i="25"/>
  <c r="U9" i="25"/>
  <c r="U10" i="25"/>
  <c r="U11" i="25"/>
  <c r="U12" i="25"/>
  <c r="U13" i="25"/>
  <c r="U14" i="25"/>
  <c r="U15" i="25"/>
  <c r="U16" i="25"/>
  <c r="U17" i="25"/>
  <c r="U18" i="25"/>
  <c r="U19" i="25"/>
  <c r="U20" i="25"/>
  <c r="U21" i="25"/>
  <c r="U5" i="25"/>
  <c r="I6" i="25"/>
  <c r="I7" i="25"/>
  <c r="I8" i="25"/>
  <c r="I9" i="25"/>
  <c r="I10" i="25"/>
  <c r="I11" i="25"/>
  <c r="I12" i="25"/>
  <c r="I13" i="25"/>
  <c r="I14" i="25"/>
  <c r="I15" i="25"/>
  <c r="I16" i="25"/>
  <c r="I17" i="25"/>
  <c r="I18" i="25"/>
  <c r="I19" i="25"/>
  <c r="I20" i="25"/>
  <c r="I21" i="25"/>
  <c r="I5" i="25"/>
  <c r="F6" i="25"/>
  <c r="F7" i="25"/>
  <c r="F8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5" i="25"/>
  <c r="C6" i="25"/>
  <c r="C7" i="25"/>
  <c r="C8" i="25"/>
  <c r="C9" i="25"/>
  <c r="C10" i="25"/>
  <c r="C11" i="25"/>
  <c r="C12" i="25"/>
  <c r="C13" i="25"/>
  <c r="C14" i="25"/>
  <c r="C15" i="25"/>
  <c r="C16" i="25"/>
  <c r="C17" i="25"/>
  <c r="C18" i="25"/>
  <c r="C19" i="25"/>
  <c r="C20" i="25"/>
  <c r="C21" i="25"/>
  <c r="C5" i="25"/>
  <c r="R6" i="33"/>
  <c r="R7" i="33"/>
  <c r="R8" i="33"/>
  <c r="R9" i="33"/>
  <c r="R10" i="33"/>
  <c r="R11" i="33"/>
  <c r="R12" i="33"/>
  <c r="R13" i="33"/>
  <c r="R14" i="33"/>
  <c r="R15" i="33"/>
  <c r="R16" i="33"/>
  <c r="R17" i="33"/>
  <c r="R18" i="33"/>
  <c r="R19" i="33"/>
  <c r="R20" i="33"/>
  <c r="R21" i="33"/>
  <c r="R5" i="33"/>
  <c r="I6" i="33"/>
  <c r="I7" i="33"/>
  <c r="I8" i="33"/>
  <c r="I9" i="33"/>
  <c r="I10" i="33"/>
  <c r="I11" i="33"/>
  <c r="I12" i="33"/>
  <c r="I13" i="33"/>
  <c r="I14" i="33"/>
  <c r="I15" i="33"/>
  <c r="I16" i="33"/>
  <c r="I17" i="33"/>
  <c r="I18" i="33"/>
  <c r="I19" i="33"/>
  <c r="I20" i="33"/>
  <c r="I21" i="33"/>
  <c r="I5" i="33"/>
  <c r="F6" i="33"/>
  <c r="F7" i="33"/>
  <c r="F8" i="33"/>
  <c r="F9" i="33"/>
  <c r="F10" i="33"/>
  <c r="F11" i="33"/>
  <c r="F12" i="33"/>
  <c r="F13" i="33"/>
  <c r="F14" i="33"/>
  <c r="F15" i="33"/>
  <c r="F16" i="33"/>
  <c r="F17" i="33"/>
  <c r="F18" i="33"/>
  <c r="F19" i="33"/>
  <c r="F20" i="33"/>
  <c r="F21" i="33"/>
  <c r="F5" i="33"/>
  <c r="C6" i="33"/>
  <c r="C7" i="33"/>
  <c r="C8" i="33"/>
  <c r="C9" i="33"/>
  <c r="C10" i="33"/>
  <c r="C11" i="33"/>
  <c r="C12" i="33"/>
  <c r="C13" i="33"/>
  <c r="C14" i="33"/>
  <c r="C15" i="33"/>
  <c r="C16" i="33"/>
  <c r="C17" i="33"/>
  <c r="C18" i="33"/>
  <c r="C19" i="33"/>
  <c r="C20" i="33"/>
  <c r="C21" i="33"/>
  <c r="C5" i="33"/>
  <c r="I21" i="10"/>
  <c r="D21" i="10"/>
  <c r="E21" i="10"/>
  <c r="F21" i="10"/>
  <c r="G21" i="10"/>
  <c r="H21" i="10"/>
  <c r="B48" i="28" l="1"/>
  <c r="C48" i="28"/>
  <c r="D48" i="28"/>
  <c r="M11" i="6" l="1"/>
  <c r="M12" i="6"/>
  <c r="M13" i="6"/>
  <c r="M14" i="6"/>
  <c r="M15" i="6"/>
  <c r="M16" i="6"/>
  <c r="M17" i="6"/>
  <c r="M10" i="6"/>
  <c r="C5" i="32" l="1"/>
  <c r="C13" i="31" l="1"/>
  <c r="F13" i="31" s="1"/>
  <c r="D13" i="31"/>
  <c r="E13" i="31"/>
  <c r="B13" i="31"/>
  <c r="P21" i="40"/>
  <c r="Q21" i="40"/>
  <c r="R21" i="40"/>
  <c r="G21" i="40" s="1"/>
  <c r="S21" i="40"/>
  <c r="H21" i="40" s="1"/>
  <c r="T21" i="40"/>
  <c r="I21" i="40" s="1"/>
  <c r="P13" i="40"/>
  <c r="Q13" i="40"/>
  <c r="O13" i="40"/>
  <c r="H13" i="40"/>
  <c r="I13" i="40"/>
  <c r="G13" i="40"/>
  <c r="F21" i="27"/>
  <c r="C21" i="27"/>
  <c r="D21" i="27"/>
  <c r="B21" i="27"/>
  <c r="H13" i="27"/>
  <c r="G13" i="27"/>
  <c r="D13" i="27"/>
  <c r="C13" i="27"/>
  <c r="M4" i="26"/>
  <c r="F20" i="26"/>
  <c r="E12" i="26"/>
  <c r="G12" i="26"/>
  <c r="C12" i="26"/>
  <c r="T6" i="25"/>
  <c r="T7" i="25"/>
  <c r="T9" i="25"/>
  <c r="T10" i="25"/>
  <c r="T11" i="25"/>
  <c r="T12" i="25"/>
  <c r="T13" i="25"/>
  <c r="T14" i="25"/>
  <c r="T15" i="25"/>
  <c r="T16" i="25"/>
  <c r="T17" i="25"/>
  <c r="T18" i="25"/>
  <c r="T19" i="25"/>
  <c r="T20" i="25"/>
  <c r="T5" i="25"/>
  <c r="R6" i="25"/>
  <c r="R7" i="25"/>
  <c r="R8" i="25"/>
  <c r="R9" i="25"/>
  <c r="R10" i="25"/>
  <c r="R11" i="25"/>
  <c r="R12" i="25"/>
  <c r="R13" i="25"/>
  <c r="R14" i="25"/>
  <c r="R15" i="25"/>
  <c r="R16" i="25"/>
  <c r="R17" i="25"/>
  <c r="R18" i="25"/>
  <c r="R19" i="25"/>
  <c r="R20" i="25"/>
  <c r="R21" i="25"/>
  <c r="R5" i="25"/>
  <c r="G21" i="11"/>
  <c r="Q21" i="25"/>
  <c r="E13" i="25"/>
  <c r="B21" i="29"/>
  <c r="C21" i="29"/>
  <c r="D21" i="29"/>
  <c r="E21" i="29"/>
  <c r="G21" i="29"/>
  <c r="H21" i="29"/>
  <c r="I21" i="29"/>
  <c r="J21" i="29"/>
  <c r="L21" i="29"/>
  <c r="M21" i="29"/>
  <c r="N21" i="29"/>
  <c r="O21" i="29"/>
  <c r="Q21" i="29"/>
  <c r="R21" i="29"/>
  <c r="S21" i="29"/>
  <c r="T21" i="29"/>
  <c r="V21" i="29"/>
  <c r="W21" i="29"/>
  <c r="X21" i="29"/>
  <c r="Y21" i="29"/>
  <c r="AA21" i="29"/>
  <c r="AB21" i="29"/>
  <c r="AC21" i="29"/>
  <c r="AD21" i="29"/>
  <c r="AA6" i="29"/>
  <c r="AB6" i="29"/>
  <c r="AC6" i="29"/>
  <c r="AD6" i="29"/>
  <c r="AA7" i="29"/>
  <c r="AB7" i="29"/>
  <c r="AC7" i="29"/>
  <c r="AD7" i="29"/>
  <c r="AA8" i="29"/>
  <c r="AB8" i="29"/>
  <c r="AC8" i="29"/>
  <c r="AD8" i="29"/>
  <c r="AA9" i="29"/>
  <c r="AB9" i="29"/>
  <c r="AC9" i="29"/>
  <c r="AD9" i="29"/>
  <c r="AA10" i="29"/>
  <c r="AB10" i="29"/>
  <c r="AC10" i="29"/>
  <c r="AD10" i="29"/>
  <c r="AA11" i="29"/>
  <c r="AB11" i="29"/>
  <c r="AC11" i="29"/>
  <c r="AD11" i="29"/>
  <c r="AA12" i="29"/>
  <c r="AB12" i="29"/>
  <c r="AC12" i="29"/>
  <c r="AD12" i="29"/>
  <c r="AA13" i="29"/>
  <c r="AB13" i="29"/>
  <c r="AC13" i="29"/>
  <c r="AD13" i="29"/>
  <c r="AA14" i="29"/>
  <c r="AB14" i="29"/>
  <c r="AC14" i="29"/>
  <c r="AD14" i="29"/>
  <c r="AA15" i="29"/>
  <c r="AB15" i="29"/>
  <c r="AC15" i="29"/>
  <c r="AD15" i="29"/>
  <c r="AA16" i="29"/>
  <c r="AB16" i="29"/>
  <c r="AC16" i="29"/>
  <c r="AD16" i="29"/>
  <c r="AA17" i="29"/>
  <c r="AB17" i="29"/>
  <c r="AC17" i="29"/>
  <c r="AD17" i="29"/>
  <c r="AA18" i="29"/>
  <c r="AB18" i="29"/>
  <c r="AC18" i="29"/>
  <c r="AD18" i="29"/>
  <c r="AA19" i="29"/>
  <c r="AB19" i="29"/>
  <c r="AC19" i="29"/>
  <c r="AD19" i="29"/>
  <c r="AA20" i="29"/>
  <c r="AB20" i="29"/>
  <c r="AC20" i="29"/>
  <c r="AD20" i="29"/>
  <c r="AB5" i="29"/>
  <c r="AC5" i="29"/>
  <c r="AD5" i="29"/>
  <c r="AA5" i="29"/>
  <c r="Y5" i="29"/>
  <c r="Y6" i="29"/>
  <c r="Y7" i="29"/>
  <c r="Y8" i="29"/>
  <c r="Y9" i="29"/>
  <c r="Y10" i="29"/>
  <c r="Y11" i="29"/>
  <c r="Y12" i="29"/>
  <c r="Y13" i="29"/>
  <c r="Y14" i="29"/>
  <c r="Y15" i="29"/>
  <c r="Y16" i="29"/>
  <c r="Y17" i="29"/>
  <c r="Y18" i="29"/>
  <c r="Y19" i="29"/>
  <c r="Y20" i="29"/>
  <c r="T5" i="29"/>
  <c r="T6" i="29"/>
  <c r="T7" i="29"/>
  <c r="T8" i="29"/>
  <c r="T9" i="29"/>
  <c r="T10" i="29"/>
  <c r="T11" i="29"/>
  <c r="T12" i="29"/>
  <c r="T13" i="29"/>
  <c r="T14" i="29"/>
  <c r="T15" i="29"/>
  <c r="T16" i="29"/>
  <c r="T17" i="29"/>
  <c r="T18" i="29"/>
  <c r="T19" i="29"/>
  <c r="T20" i="29"/>
  <c r="O5" i="29"/>
  <c r="O6" i="29"/>
  <c r="O7" i="29"/>
  <c r="O8" i="29"/>
  <c r="O9" i="29"/>
  <c r="O10" i="29"/>
  <c r="O11" i="29"/>
  <c r="O12" i="29"/>
  <c r="O13" i="29"/>
  <c r="O14" i="29"/>
  <c r="O15" i="29"/>
  <c r="O16" i="29"/>
  <c r="O17" i="29"/>
  <c r="O18" i="29"/>
  <c r="O19" i="29"/>
  <c r="O20" i="29"/>
  <c r="J5" i="29"/>
  <c r="J6" i="29"/>
  <c r="J7" i="29"/>
  <c r="J8" i="29"/>
  <c r="J9" i="29"/>
  <c r="J10" i="29"/>
  <c r="J11" i="29"/>
  <c r="J12" i="29"/>
  <c r="J13" i="29"/>
  <c r="J14" i="29"/>
  <c r="J15" i="29"/>
  <c r="J16" i="29"/>
  <c r="J17" i="29"/>
  <c r="J18" i="29"/>
  <c r="J19" i="29"/>
  <c r="J20" i="29"/>
  <c r="E5" i="29"/>
  <c r="E6" i="29"/>
  <c r="E7" i="29"/>
  <c r="E8" i="29"/>
  <c r="E9" i="29"/>
  <c r="E10" i="29"/>
  <c r="E11" i="29"/>
  <c r="E12" i="29"/>
  <c r="E13" i="29"/>
  <c r="E14" i="29"/>
  <c r="E15" i="29"/>
  <c r="E16" i="29"/>
  <c r="E17" i="29"/>
  <c r="E18" i="29"/>
  <c r="E19" i="29"/>
  <c r="E20" i="29"/>
  <c r="I5" i="17"/>
  <c r="I6" i="17"/>
  <c r="I7" i="17"/>
  <c r="I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E13" i="33"/>
  <c r="D21" i="17"/>
  <c r="E21" i="17"/>
  <c r="F21" i="17"/>
  <c r="G21" i="17"/>
  <c r="I21" i="17" s="1"/>
  <c r="H21" i="17"/>
  <c r="C6" i="17"/>
  <c r="C7" i="17"/>
  <c r="C8" i="17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5" i="17"/>
  <c r="B21" i="17"/>
  <c r="O21" i="40" l="1"/>
  <c r="B13" i="7"/>
  <c r="C13" i="7"/>
  <c r="D13" i="7"/>
  <c r="E13" i="7"/>
  <c r="F13" i="7"/>
  <c r="G13" i="7"/>
  <c r="H13" i="7"/>
  <c r="I13" i="7"/>
  <c r="J13" i="7"/>
  <c r="K13" i="7"/>
  <c r="L13" i="7"/>
  <c r="M13" i="7"/>
  <c r="N12" i="7"/>
  <c r="N11" i="7"/>
  <c r="N10" i="7"/>
  <c r="N9" i="7"/>
  <c r="N8" i="7"/>
  <c r="N13" i="7" l="1"/>
  <c r="N7" i="7"/>
  <c r="N6" i="7"/>
  <c r="N5" i="7"/>
  <c r="B17" i="24" l="1"/>
  <c r="C17" i="24"/>
  <c r="D17" i="24"/>
  <c r="E8" i="24"/>
  <c r="E9" i="24"/>
  <c r="E10" i="24"/>
  <c r="E11" i="24"/>
  <c r="E12" i="24"/>
  <c r="E13" i="24"/>
  <c r="E14" i="24"/>
  <c r="E15" i="24"/>
  <c r="E16" i="24"/>
  <c r="E7" i="24"/>
  <c r="E6" i="24"/>
  <c r="E5" i="24"/>
  <c r="E17" i="24" l="1"/>
  <c r="G105" i="38"/>
  <c r="G62" i="38"/>
  <c r="G58" i="38"/>
  <c r="F22" i="38"/>
  <c r="F18" i="38"/>
  <c r="H15" i="38"/>
  <c r="H14" i="38"/>
  <c r="H11" i="38"/>
  <c r="H7" i="38"/>
  <c r="F7" i="38"/>
  <c r="G7" i="38"/>
  <c r="G16" i="8"/>
  <c r="G15" i="8"/>
  <c r="G10" i="8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9" i="6"/>
  <c r="K20" i="6"/>
  <c r="D10" i="5" l="1"/>
  <c r="I8" i="5"/>
  <c r="I9" i="5"/>
  <c r="I10" i="5"/>
  <c r="I7" i="5"/>
  <c r="K21" i="28"/>
  <c r="J21" i="28"/>
  <c r="L21" i="28"/>
  <c r="E17" i="1" l="1"/>
  <c r="E19" i="1"/>
  <c r="E18" i="1"/>
  <c r="E15" i="1"/>
  <c r="E14" i="1"/>
  <c r="E13" i="1"/>
  <c r="H12" i="2"/>
  <c r="I12" i="2" s="1"/>
  <c r="E12" i="2" s="1"/>
  <c r="AB36" i="3"/>
  <c r="AA36" i="3"/>
  <c r="X36" i="3"/>
  <c r="W36" i="3"/>
  <c r="T36" i="3"/>
  <c r="S36" i="3"/>
  <c r="AD33" i="3"/>
  <c r="AD36" i="3" s="1"/>
  <c r="AC33" i="3"/>
  <c r="AC36" i="3" s="1"/>
  <c r="AB33" i="3"/>
  <c r="AA33" i="3"/>
  <c r="Z33" i="3"/>
  <c r="Z36" i="3" s="1"/>
  <c r="Y33" i="3"/>
  <c r="Y36" i="3" s="1"/>
  <c r="X33" i="3"/>
  <c r="W33" i="3"/>
  <c r="V33" i="3"/>
  <c r="V36" i="3" s="1"/>
  <c r="U33" i="3"/>
  <c r="U36" i="3" s="1"/>
  <c r="T33" i="3"/>
  <c r="S33" i="3"/>
  <c r="AE5" i="3"/>
  <c r="AE7" i="3" s="1"/>
  <c r="AD7" i="3"/>
  <c r="AC7" i="3"/>
  <c r="AB7" i="3"/>
  <c r="AA7" i="3"/>
  <c r="Z7" i="3"/>
  <c r="Y7" i="3"/>
  <c r="X7" i="3"/>
  <c r="W7" i="3"/>
  <c r="V7" i="3"/>
  <c r="U7" i="3"/>
  <c r="T7" i="3"/>
  <c r="S7" i="3"/>
  <c r="AF5" i="3" l="1"/>
  <c r="P5" i="3" l="1"/>
  <c r="P7" i="3" s="1"/>
  <c r="AF7" i="3"/>
  <c r="P15" i="40"/>
  <c r="Q15" i="40"/>
  <c r="O15" i="40"/>
  <c r="H15" i="40"/>
  <c r="I15" i="40"/>
  <c r="G15" i="40"/>
  <c r="H15" i="27"/>
  <c r="G15" i="27"/>
  <c r="E15" i="27"/>
  <c r="G15" i="28"/>
  <c r="H15" i="28"/>
  <c r="L15" i="28" s="1"/>
  <c r="F15" i="28"/>
  <c r="D7" i="28" l="1"/>
  <c r="J6" i="14"/>
  <c r="J7" i="14"/>
  <c r="J8" i="14"/>
  <c r="J10" i="14"/>
  <c r="J11" i="14"/>
  <c r="J12" i="14"/>
  <c r="J13" i="14"/>
  <c r="J14" i="14"/>
  <c r="J15" i="14"/>
  <c r="J16" i="14"/>
  <c r="J17" i="14"/>
  <c r="J18" i="14"/>
  <c r="J19" i="14"/>
  <c r="J20" i="14"/>
  <c r="K6" i="34"/>
  <c r="K7" i="34"/>
  <c r="K11" i="34"/>
  <c r="K14" i="34"/>
  <c r="K15" i="34"/>
  <c r="K16" i="34"/>
  <c r="K17" i="34"/>
  <c r="K21" i="34"/>
  <c r="K6" i="11"/>
  <c r="K7" i="11"/>
  <c r="K8" i="11"/>
  <c r="K10" i="11"/>
  <c r="K11" i="11"/>
  <c r="K13" i="11"/>
  <c r="K14" i="11"/>
  <c r="K15" i="11"/>
  <c r="K16" i="11"/>
  <c r="K17" i="11"/>
  <c r="K18" i="11"/>
  <c r="K19" i="11"/>
  <c r="K20" i="11"/>
  <c r="Q9" i="33"/>
  <c r="Q13" i="33"/>
  <c r="O6" i="33"/>
  <c r="O7" i="33"/>
  <c r="O8" i="33"/>
  <c r="O9" i="33"/>
  <c r="O10" i="33"/>
  <c r="O11" i="33"/>
  <c r="O12" i="33"/>
  <c r="O13" i="33"/>
  <c r="O14" i="33"/>
  <c r="O15" i="33"/>
  <c r="O16" i="33"/>
  <c r="O17" i="33"/>
  <c r="O18" i="33"/>
  <c r="O19" i="33"/>
  <c r="O20" i="33"/>
  <c r="O5" i="33"/>
  <c r="B12" i="26" l="1"/>
  <c r="K17" i="31"/>
  <c r="P17" i="40"/>
  <c r="Q17" i="40"/>
  <c r="O17" i="40"/>
  <c r="O18" i="40"/>
  <c r="G17" i="28"/>
  <c r="H17" i="28"/>
  <c r="L17" i="28"/>
  <c r="F17" i="28"/>
  <c r="K20" i="31" l="1"/>
  <c r="B20" i="31"/>
  <c r="B21" i="30"/>
  <c r="C21" i="30"/>
  <c r="D21" i="30"/>
  <c r="F21" i="30"/>
  <c r="H21" i="30"/>
  <c r="G20" i="30"/>
  <c r="H20" i="30"/>
  <c r="F20" i="30"/>
  <c r="P20" i="40"/>
  <c r="Q20" i="40"/>
  <c r="O20" i="40"/>
  <c r="H20" i="40"/>
  <c r="I20" i="40"/>
  <c r="G20" i="40"/>
  <c r="C21" i="40"/>
  <c r="D21" i="40"/>
  <c r="E21" i="40"/>
  <c r="H20" i="27"/>
  <c r="G20" i="27"/>
  <c r="E20" i="27"/>
  <c r="B20" i="27"/>
  <c r="L20" i="28"/>
  <c r="B21" i="28"/>
  <c r="C21" i="28"/>
  <c r="D21" i="28"/>
  <c r="H20" i="28"/>
  <c r="G20" i="28"/>
  <c r="F20" i="28"/>
  <c r="D20" i="28"/>
  <c r="H20" i="25"/>
  <c r="O6" i="25"/>
  <c r="O7" i="25"/>
  <c r="O8" i="25"/>
  <c r="O9" i="25"/>
  <c r="O10" i="25"/>
  <c r="O11" i="25"/>
  <c r="O12" i="25"/>
  <c r="O13" i="25"/>
  <c r="O14" i="25"/>
  <c r="O15" i="25"/>
  <c r="O16" i="25"/>
  <c r="O17" i="25"/>
  <c r="O18" i="25"/>
  <c r="O19" i="25"/>
  <c r="O20" i="25"/>
  <c r="O21" i="25"/>
  <c r="O5" i="25"/>
  <c r="L6" i="25"/>
  <c r="L7" i="25"/>
  <c r="L8" i="25"/>
  <c r="L9" i="25"/>
  <c r="L10" i="25"/>
  <c r="L11" i="25"/>
  <c r="L12" i="25"/>
  <c r="L13" i="25"/>
  <c r="L14" i="25"/>
  <c r="L15" i="25"/>
  <c r="L16" i="25"/>
  <c r="L17" i="25"/>
  <c r="L18" i="25"/>
  <c r="L19" i="25"/>
  <c r="L20" i="25"/>
  <c r="L5" i="25"/>
  <c r="K21" i="25"/>
  <c r="L21" i="25" s="1"/>
  <c r="N21" i="25"/>
  <c r="L6" i="33"/>
  <c r="L7" i="33"/>
  <c r="L8" i="33"/>
  <c r="L9" i="33"/>
  <c r="L10" i="33"/>
  <c r="L11" i="33"/>
  <c r="L12" i="33"/>
  <c r="L13" i="33"/>
  <c r="L14" i="33"/>
  <c r="L15" i="33"/>
  <c r="L16" i="33"/>
  <c r="L17" i="33"/>
  <c r="L18" i="33"/>
  <c r="L19" i="33"/>
  <c r="L20" i="33"/>
  <c r="L5" i="33"/>
  <c r="K21" i="33"/>
  <c r="L21" i="33" s="1"/>
  <c r="N21" i="33"/>
  <c r="O21" i="33" s="1"/>
  <c r="S21" i="33"/>
  <c r="G21" i="14"/>
  <c r="H21" i="14"/>
  <c r="I21" i="14"/>
  <c r="D21" i="14"/>
  <c r="J21" i="14" s="1"/>
  <c r="E21" i="14"/>
  <c r="F21" i="14"/>
  <c r="C21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5" i="14"/>
  <c r="B21" i="14"/>
  <c r="E20" i="33"/>
  <c r="Q20" i="33" s="1"/>
  <c r="G21" i="34"/>
  <c r="H21" i="34"/>
  <c r="I21" i="34"/>
  <c r="J21" i="34"/>
  <c r="F6" i="34"/>
  <c r="F7" i="34"/>
  <c r="F8" i="34"/>
  <c r="F9" i="34"/>
  <c r="F10" i="34"/>
  <c r="F11" i="34"/>
  <c r="F12" i="34"/>
  <c r="F13" i="34"/>
  <c r="F14" i="34"/>
  <c r="F15" i="34"/>
  <c r="F16" i="34"/>
  <c r="F17" i="34"/>
  <c r="F18" i="34"/>
  <c r="F19" i="34"/>
  <c r="F20" i="34"/>
  <c r="F21" i="34"/>
  <c r="F5" i="34"/>
  <c r="E21" i="34"/>
  <c r="C6" i="34"/>
  <c r="C7" i="34"/>
  <c r="C8" i="34"/>
  <c r="C9" i="34"/>
  <c r="C10" i="34"/>
  <c r="C11" i="34"/>
  <c r="C12" i="34"/>
  <c r="C13" i="34"/>
  <c r="C14" i="34"/>
  <c r="C15" i="34"/>
  <c r="C16" i="34"/>
  <c r="C17" i="34"/>
  <c r="C18" i="34"/>
  <c r="C19" i="34"/>
  <c r="C20" i="34"/>
  <c r="C21" i="34"/>
  <c r="C5" i="34"/>
  <c r="B21" i="34"/>
  <c r="H21" i="11"/>
  <c r="I21" i="11"/>
  <c r="J21" i="11" s="1"/>
  <c r="G28" i="11" s="1"/>
  <c r="J5" i="11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D21" i="11"/>
  <c r="E21" i="11"/>
  <c r="F21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5" i="11"/>
  <c r="B21" i="11"/>
  <c r="E20" i="25"/>
  <c r="B20" i="25"/>
  <c r="B20" i="33"/>
  <c r="C21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5" i="10"/>
  <c r="B21" i="10"/>
  <c r="J21" i="10"/>
  <c r="K21" i="11" l="1"/>
  <c r="E20" i="31"/>
  <c r="B19" i="26"/>
  <c r="C20" i="31"/>
  <c r="D20" i="31"/>
  <c r="C19" i="26"/>
  <c r="K19" i="31"/>
  <c r="B19" i="31"/>
  <c r="C19" i="31" s="1"/>
  <c r="G19" i="30"/>
  <c r="H19" i="30"/>
  <c r="F19" i="30"/>
  <c r="P19" i="40"/>
  <c r="Q19" i="40"/>
  <c r="O19" i="40"/>
  <c r="H19" i="40"/>
  <c r="I19" i="40"/>
  <c r="G19" i="40"/>
  <c r="H19" i="27"/>
  <c r="G19" i="27"/>
  <c r="E19" i="27"/>
  <c r="B19" i="27"/>
  <c r="L19" i="28"/>
  <c r="H19" i="28"/>
  <c r="G19" i="28"/>
  <c r="F19" i="28"/>
  <c r="D19" i="28"/>
  <c r="C18" i="26"/>
  <c r="H19" i="25"/>
  <c r="E19" i="25"/>
  <c r="E19" i="33"/>
  <c r="B19" i="25"/>
  <c r="B19" i="33"/>
  <c r="Q19" i="33" l="1"/>
  <c r="D19" i="31"/>
  <c r="G18" i="26"/>
  <c r="E19" i="26"/>
  <c r="G19" i="26" s="1"/>
  <c r="E18" i="26"/>
  <c r="E19" i="31"/>
  <c r="F19" i="31" s="1"/>
  <c r="F20" i="31"/>
  <c r="K13" i="31"/>
  <c r="G13" i="30"/>
  <c r="H13" i="30"/>
  <c r="F13" i="30"/>
  <c r="B13" i="27"/>
  <c r="L13" i="28"/>
  <c r="H13" i="28"/>
  <c r="G13" i="28"/>
  <c r="F13" i="28"/>
  <c r="D13" i="28"/>
  <c r="B18" i="26" l="1"/>
  <c r="N13" i="25"/>
  <c r="N13" i="33"/>
  <c r="H13" i="25"/>
  <c r="B13" i="25"/>
  <c r="B13" i="33"/>
  <c r="B17" i="31" l="1"/>
  <c r="G17" i="30"/>
  <c r="F17" i="30"/>
  <c r="H17" i="40"/>
  <c r="I17" i="40"/>
  <c r="G17" i="40"/>
  <c r="T17" i="40"/>
  <c r="H17" i="27"/>
  <c r="G17" i="27"/>
  <c r="E17" i="27"/>
  <c r="B17" i="27"/>
  <c r="D17" i="28"/>
  <c r="C16" i="26"/>
  <c r="E16" i="26" s="1"/>
  <c r="G16" i="26" s="1"/>
  <c r="K17" i="25"/>
  <c r="K17" i="33"/>
  <c r="Q17" i="25"/>
  <c r="H17" i="25"/>
  <c r="S17" i="33"/>
  <c r="H17" i="33"/>
  <c r="E17" i="25"/>
  <c r="E17" i="33"/>
  <c r="E15" i="33"/>
  <c r="B17" i="25"/>
  <c r="B17" i="33"/>
  <c r="K15" i="31"/>
  <c r="B15" i="31"/>
  <c r="D15" i="31" s="1"/>
  <c r="G15" i="30"/>
  <c r="H15" i="30"/>
  <c r="F15" i="30"/>
  <c r="B15" i="27"/>
  <c r="D15" i="28"/>
  <c r="C14" i="26"/>
  <c r="N15" i="25"/>
  <c r="N15" i="33"/>
  <c r="K15" i="25"/>
  <c r="K15" i="33"/>
  <c r="Q15" i="25"/>
  <c r="H15" i="25"/>
  <c r="S15" i="33"/>
  <c r="H15" i="33"/>
  <c r="E15" i="25"/>
  <c r="B15" i="25"/>
  <c r="B15" i="33"/>
  <c r="Q15" i="33" l="1"/>
  <c r="Q17" i="33"/>
  <c r="G14" i="26"/>
  <c r="E15" i="31"/>
  <c r="C17" i="31"/>
  <c r="E14" i="26"/>
  <c r="C15" i="31"/>
  <c r="D17" i="31"/>
  <c r="K18" i="31"/>
  <c r="B18" i="31"/>
  <c r="D18" i="31" s="1"/>
  <c r="G18" i="30"/>
  <c r="F18" i="30"/>
  <c r="P18" i="40"/>
  <c r="Q18" i="40"/>
  <c r="H18" i="40"/>
  <c r="I18" i="40"/>
  <c r="G18" i="40"/>
  <c r="H18" i="27"/>
  <c r="G18" i="27"/>
  <c r="E18" i="27"/>
  <c r="B18" i="27"/>
  <c r="L18" i="28"/>
  <c r="H18" i="28"/>
  <c r="G18" i="28"/>
  <c r="F18" i="28"/>
  <c r="D18" i="28"/>
  <c r="C17" i="26"/>
  <c r="N18" i="25"/>
  <c r="H18" i="33"/>
  <c r="N18" i="33"/>
  <c r="H18" i="25"/>
  <c r="E18" i="25"/>
  <c r="E18" i="33"/>
  <c r="Q18" i="33" s="1"/>
  <c r="B18" i="25"/>
  <c r="B18" i="33"/>
  <c r="B16" i="26" l="1"/>
  <c r="B14" i="26"/>
  <c r="E17" i="26"/>
  <c r="G17" i="26" s="1"/>
  <c r="F15" i="31"/>
  <c r="C18" i="31"/>
  <c r="B17" i="26"/>
  <c r="K16" i="31"/>
  <c r="H16" i="30"/>
  <c r="G16" i="30"/>
  <c r="F16" i="30"/>
  <c r="P16" i="40"/>
  <c r="Q16" i="40"/>
  <c r="O16" i="40"/>
  <c r="H16" i="40"/>
  <c r="I16" i="40"/>
  <c r="G16" i="40"/>
  <c r="T16" i="40"/>
  <c r="H16" i="27"/>
  <c r="G16" i="27"/>
  <c r="B16" i="27"/>
  <c r="E16" i="27"/>
  <c r="L16" i="28"/>
  <c r="G16" i="28"/>
  <c r="F16" i="28"/>
  <c r="D16" i="28"/>
  <c r="C15" i="26"/>
  <c r="B16" i="31" s="1"/>
  <c r="N16" i="25"/>
  <c r="N16" i="33"/>
  <c r="K16" i="25"/>
  <c r="K16" i="33"/>
  <c r="H16" i="25"/>
  <c r="H16" i="33"/>
  <c r="E16" i="25"/>
  <c r="E16" i="33"/>
  <c r="B16" i="25"/>
  <c r="B16" i="33"/>
  <c r="Q16" i="33" l="1"/>
  <c r="C16" i="31"/>
  <c r="E16" i="31"/>
  <c r="E15" i="26"/>
  <c r="G15" i="26" s="1"/>
  <c r="B14" i="31"/>
  <c r="D14" i="31" s="1"/>
  <c r="K14" i="31"/>
  <c r="H14" i="30"/>
  <c r="G14" i="30"/>
  <c r="F14" i="30"/>
  <c r="P14" i="40"/>
  <c r="Q14" i="40"/>
  <c r="O14" i="40"/>
  <c r="H14" i="40"/>
  <c r="I14" i="40"/>
  <c r="G14" i="40"/>
  <c r="H14" i="27"/>
  <c r="G14" i="27"/>
  <c r="E14" i="27"/>
  <c r="B14" i="27"/>
  <c r="L14" i="28"/>
  <c r="H14" i="28"/>
  <c r="G14" i="28"/>
  <c r="F14" i="28"/>
  <c r="D14" i="28"/>
  <c r="C13" i="26"/>
  <c r="E13" i="26" s="1"/>
  <c r="N14" i="25"/>
  <c r="N14" i="33"/>
  <c r="K14" i="25"/>
  <c r="K14" i="33"/>
  <c r="H14" i="25"/>
  <c r="H14" i="33"/>
  <c r="E14" i="25"/>
  <c r="E14" i="33"/>
  <c r="B14" i="25"/>
  <c r="B14" i="33"/>
  <c r="B15" i="26" l="1"/>
  <c r="Q14" i="33"/>
  <c r="G13" i="26"/>
  <c r="F16" i="31"/>
  <c r="K5" i="31"/>
  <c r="B5" i="31"/>
  <c r="E5" i="31" s="1"/>
  <c r="H5" i="30"/>
  <c r="G5" i="30"/>
  <c r="F5" i="30"/>
  <c r="P5" i="40"/>
  <c r="Q5" i="40"/>
  <c r="O5" i="40"/>
  <c r="H5" i="40"/>
  <c r="I5" i="40"/>
  <c r="G5" i="40"/>
  <c r="H5" i="27"/>
  <c r="T5" i="40"/>
  <c r="G5" i="27"/>
  <c r="E5" i="27"/>
  <c r="B5" i="27"/>
  <c r="L5" i="28"/>
  <c r="H5" i="28"/>
  <c r="G5" i="28"/>
  <c r="F5" i="28"/>
  <c r="D5" i="28"/>
  <c r="C4" i="26"/>
  <c r="E4" i="26" s="1"/>
  <c r="K5" i="25"/>
  <c r="K5" i="33"/>
  <c r="E5" i="25"/>
  <c r="B5" i="25"/>
  <c r="E5" i="33"/>
  <c r="B5" i="33"/>
  <c r="B13" i="26" l="1"/>
  <c r="C5" i="31"/>
  <c r="Q5" i="33"/>
  <c r="D5" i="31"/>
  <c r="F5" i="31"/>
  <c r="K12" i="31"/>
  <c r="B12" i="31"/>
  <c r="D12" i="31" s="1"/>
  <c r="G12" i="30"/>
  <c r="H12" i="30"/>
  <c r="F12" i="30"/>
  <c r="P12" i="40"/>
  <c r="Q12" i="40"/>
  <c r="O12" i="40"/>
  <c r="H12" i="40"/>
  <c r="I12" i="40"/>
  <c r="G12" i="40"/>
  <c r="H12" i="27"/>
  <c r="G12" i="27"/>
  <c r="E12" i="27"/>
  <c r="B12" i="27"/>
  <c r="L12" i="28"/>
  <c r="H12" i="28"/>
  <c r="G12" i="28"/>
  <c r="F12" i="28"/>
  <c r="D12" i="28"/>
  <c r="C11" i="26"/>
  <c r="E11" i="26" s="1"/>
  <c r="E12" i="25"/>
  <c r="E12" i="33"/>
  <c r="B12" i="25"/>
  <c r="B12" i="33"/>
  <c r="B4" i="26" l="1"/>
  <c r="G11" i="26"/>
  <c r="Q12" i="33"/>
  <c r="E12" i="31"/>
  <c r="C12" i="31"/>
  <c r="F12" i="31" s="1"/>
  <c r="B11" i="31"/>
  <c r="D11" i="31" s="1"/>
  <c r="G11" i="30"/>
  <c r="H11" i="30"/>
  <c r="F11" i="30"/>
  <c r="P11" i="40"/>
  <c r="Q11" i="40"/>
  <c r="O11" i="40"/>
  <c r="H11" i="40"/>
  <c r="I11" i="40"/>
  <c r="G11" i="40"/>
  <c r="H11" i="27"/>
  <c r="G11" i="27"/>
  <c r="E11" i="27"/>
  <c r="B11" i="27"/>
  <c r="L11" i="28"/>
  <c r="H11" i="28"/>
  <c r="G11" i="28"/>
  <c r="F11" i="28"/>
  <c r="D11" i="28"/>
  <c r="K11" i="25"/>
  <c r="C10" i="26"/>
  <c r="N11" i="25"/>
  <c r="N11" i="33"/>
  <c r="K11" i="33"/>
  <c r="H11" i="25"/>
  <c r="H11" i="33"/>
  <c r="E11" i="25"/>
  <c r="E11" i="33"/>
  <c r="B11" i="25"/>
  <c r="B11" i="33"/>
  <c r="B11" i="26" l="1"/>
  <c r="E10" i="26"/>
  <c r="G10" i="26" s="1"/>
  <c r="Q11" i="33"/>
  <c r="E11" i="31"/>
  <c r="C11" i="31"/>
  <c r="K10" i="31"/>
  <c r="B10" i="31"/>
  <c r="D10" i="31" s="1"/>
  <c r="G10" i="30"/>
  <c r="H10" i="30"/>
  <c r="F10" i="30"/>
  <c r="P10" i="40"/>
  <c r="Q10" i="40"/>
  <c r="O10" i="40"/>
  <c r="H10" i="40"/>
  <c r="I10" i="40"/>
  <c r="G10" i="40"/>
  <c r="H10" i="27"/>
  <c r="G10" i="27"/>
  <c r="E10" i="27"/>
  <c r="B10" i="27"/>
  <c r="L10" i="28"/>
  <c r="H10" i="28"/>
  <c r="G10" i="28"/>
  <c r="F10" i="28"/>
  <c r="D10" i="28"/>
  <c r="C9" i="26"/>
  <c r="N10" i="25"/>
  <c r="N10" i="33"/>
  <c r="E10" i="25"/>
  <c r="E10" i="33"/>
  <c r="B10" i="25"/>
  <c r="B10" i="33"/>
  <c r="O7" i="40"/>
  <c r="P7" i="40"/>
  <c r="Q7" i="40"/>
  <c r="O8" i="40"/>
  <c r="P8" i="40"/>
  <c r="Q8" i="40"/>
  <c r="P6" i="40"/>
  <c r="Q6" i="40"/>
  <c r="O6" i="40"/>
  <c r="G7" i="40"/>
  <c r="H7" i="40"/>
  <c r="I7" i="40"/>
  <c r="G8" i="40"/>
  <c r="H8" i="40"/>
  <c r="I8" i="40"/>
  <c r="G9" i="40"/>
  <c r="I9" i="40"/>
  <c r="H6" i="40"/>
  <c r="I6" i="40"/>
  <c r="G6" i="40"/>
  <c r="E9" i="40"/>
  <c r="Q9" i="40"/>
  <c r="O9" i="40"/>
  <c r="B10" i="26" l="1"/>
  <c r="E9" i="26"/>
  <c r="G9" i="26"/>
  <c r="F11" i="31"/>
  <c r="Q10" i="33"/>
  <c r="E10" i="31"/>
  <c r="C10" i="31"/>
  <c r="F10" i="31" s="1"/>
  <c r="H7" i="30"/>
  <c r="G7" i="30"/>
  <c r="F7" i="30"/>
  <c r="E7" i="27"/>
  <c r="G7" i="27" s="1"/>
  <c r="B7" i="27"/>
  <c r="L7" i="28"/>
  <c r="H7" i="28"/>
  <c r="G7" i="28"/>
  <c r="F7" i="28"/>
  <c r="C6" i="26"/>
  <c r="N7" i="25"/>
  <c r="N7" i="33"/>
  <c r="K7" i="25"/>
  <c r="K7" i="33"/>
  <c r="H7" i="25"/>
  <c r="E7" i="25"/>
  <c r="E7" i="33"/>
  <c r="B7" i="25"/>
  <c r="B7" i="33"/>
  <c r="B9" i="26" l="1"/>
  <c r="B7" i="31"/>
  <c r="Q7" i="33"/>
  <c r="E6" i="26"/>
  <c r="G6" i="26" s="1"/>
  <c r="K8" i="31"/>
  <c r="G8" i="30"/>
  <c r="F8" i="30"/>
  <c r="E8" i="27"/>
  <c r="B8" i="27"/>
  <c r="L8" i="28"/>
  <c r="G8" i="28"/>
  <c r="F8" i="28"/>
  <c r="D8" i="28"/>
  <c r="N8" i="25"/>
  <c r="K8" i="25"/>
  <c r="H8" i="25"/>
  <c r="E8" i="25"/>
  <c r="B8" i="25"/>
  <c r="H8" i="33"/>
  <c r="E8" i="33"/>
  <c r="G8" i="27" l="1"/>
  <c r="H8" i="27" s="1"/>
  <c r="E21" i="27"/>
  <c r="G21" i="27" s="1"/>
  <c r="H21" i="27" s="1"/>
  <c r="H21" i="33"/>
  <c r="H21" i="25"/>
  <c r="E21" i="25"/>
  <c r="T8" i="25"/>
  <c r="B21" i="25"/>
  <c r="C7" i="31"/>
  <c r="B6" i="26"/>
  <c r="K6" i="31"/>
  <c r="B6" i="31"/>
  <c r="D6" i="31" s="1"/>
  <c r="H6" i="30"/>
  <c r="G6" i="30"/>
  <c r="F6" i="30"/>
  <c r="E6" i="27"/>
  <c r="G6" i="27" s="1"/>
  <c r="H6" i="27" s="1"/>
  <c r="B6" i="27"/>
  <c r="L6" i="28"/>
  <c r="H6" i="28"/>
  <c r="G6" i="28"/>
  <c r="F6" i="28"/>
  <c r="D6" i="28"/>
  <c r="C5" i="26"/>
  <c r="N6" i="25"/>
  <c r="K6" i="25"/>
  <c r="H6" i="25"/>
  <c r="E6" i="25"/>
  <c r="B6" i="25"/>
  <c r="K6" i="33"/>
  <c r="H6" i="33"/>
  <c r="E6" i="33"/>
  <c r="B6" i="33"/>
  <c r="I6" i="14"/>
  <c r="T21" i="25" l="1"/>
  <c r="C7" i="26"/>
  <c r="B8" i="31"/>
  <c r="F7" i="31"/>
  <c r="E5" i="26"/>
  <c r="G5" i="26"/>
  <c r="Q6" i="33"/>
  <c r="E21" i="33"/>
  <c r="C6" i="31"/>
  <c r="E6" i="31"/>
  <c r="K9" i="31"/>
  <c r="H9" i="30"/>
  <c r="G9" i="30"/>
  <c r="F9" i="30"/>
  <c r="D9" i="30"/>
  <c r="B9" i="27"/>
  <c r="H9" i="28"/>
  <c r="F9" i="28"/>
  <c r="D9" i="28"/>
  <c r="C8" i="26"/>
  <c r="B8" i="26"/>
  <c r="C20" i="26" l="1"/>
  <c r="D20" i="26" s="1"/>
  <c r="E7" i="26"/>
  <c r="G7" i="26" s="1"/>
  <c r="G20" i="26" s="1"/>
  <c r="D8" i="31"/>
  <c r="B21" i="31"/>
  <c r="J21" i="31" s="1"/>
  <c r="C8" i="31"/>
  <c r="E8" i="31"/>
  <c r="B5" i="26"/>
  <c r="B9" i="31"/>
  <c r="E8" i="26"/>
  <c r="G8" i="26" s="1"/>
  <c r="C9" i="27" s="1"/>
  <c r="E9" i="27" s="1"/>
  <c r="G9" i="27" s="1"/>
  <c r="H9" i="27" s="1"/>
  <c r="E9" i="31"/>
  <c r="D9" i="31"/>
  <c r="C9" i="31"/>
  <c r="F6" i="31"/>
  <c r="C19" i="39"/>
  <c r="D19" i="39"/>
  <c r="E19" i="39" s="1"/>
  <c r="E5" i="39"/>
  <c r="E6" i="39"/>
  <c r="E8" i="39"/>
  <c r="E9" i="39"/>
  <c r="E10" i="39"/>
  <c r="E11" i="39"/>
  <c r="E12" i="39"/>
  <c r="E13" i="39"/>
  <c r="E14" i="39"/>
  <c r="E15" i="39"/>
  <c r="E16" i="39"/>
  <c r="E17" i="39"/>
  <c r="E18" i="39"/>
  <c r="E4" i="39"/>
  <c r="F8" i="31" l="1"/>
  <c r="F9" i="31"/>
  <c r="D15" i="8"/>
  <c r="D10" i="8"/>
  <c r="D16" i="8" s="1"/>
  <c r="S32" i="3"/>
  <c r="T32" i="3"/>
  <c r="U32" i="3"/>
  <c r="V32" i="3"/>
  <c r="W32" i="3"/>
  <c r="X32" i="3"/>
  <c r="Y32" i="3"/>
  <c r="Z32" i="3"/>
  <c r="AA32" i="3"/>
  <c r="AB32" i="3"/>
  <c r="AC32" i="3"/>
  <c r="AD32" i="3"/>
  <c r="K21" i="31" l="1"/>
  <c r="I53" i="7"/>
  <c r="H53" i="7"/>
  <c r="G53" i="7"/>
  <c r="F53" i="7"/>
  <c r="E53" i="7"/>
  <c r="D53" i="7"/>
  <c r="C53" i="7"/>
  <c r="B53" i="7"/>
  <c r="H10" i="8" l="1"/>
  <c r="H11" i="2" l="1"/>
  <c r="J21" i="30" l="1"/>
  <c r="D45" i="27"/>
  <c r="K21" i="30" l="1"/>
  <c r="L5" i="5" l="1"/>
  <c r="C10" i="5" l="1"/>
  <c r="F141" i="38" l="1"/>
  <c r="H57" i="38"/>
  <c r="H136" i="38" l="1"/>
  <c r="H138" i="38"/>
  <c r="H139" i="38"/>
  <c r="H140" i="38"/>
  <c r="H142" i="38"/>
  <c r="H143" i="38"/>
  <c r="H146" i="38"/>
  <c r="H147" i="38"/>
  <c r="H149" i="38"/>
  <c r="H150" i="38"/>
  <c r="H151" i="38"/>
  <c r="H153" i="38"/>
  <c r="H154" i="38"/>
  <c r="H157" i="38"/>
  <c r="H158" i="38"/>
  <c r="H160" i="38"/>
  <c r="H161" i="38"/>
  <c r="H162" i="38"/>
  <c r="H164" i="38"/>
  <c r="H135" i="38"/>
  <c r="H93" i="38"/>
  <c r="H95" i="38"/>
  <c r="H96" i="38"/>
  <c r="H97" i="38"/>
  <c r="H99" i="38"/>
  <c r="H100" i="38"/>
  <c r="H103" i="38"/>
  <c r="H104" i="38"/>
  <c r="H106" i="38"/>
  <c r="H107" i="38"/>
  <c r="H108" i="38"/>
  <c r="H110" i="38"/>
  <c r="H111" i="38"/>
  <c r="H114" i="38"/>
  <c r="H115" i="38"/>
  <c r="H117" i="38"/>
  <c r="H118" i="38"/>
  <c r="H119" i="38"/>
  <c r="H121" i="38"/>
  <c r="H122" i="38"/>
  <c r="H92" i="38"/>
  <c r="H50" i="38"/>
  <c r="H52" i="38"/>
  <c r="H53" i="38"/>
  <c r="H54" i="38"/>
  <c r="H56" i="38"/>
  <c r="H60" i="38"/>
  <c r="H61" i="38"/>
  <c r="H63" i="38"/>
  <c r="H64" i="38"/>
  <c r="H65" i="38"/>
  <c r="H67" i="38"/>
  <c r="H68" i="38"/>
  <c r="H71" i="38"/>
  <c r="H72" i="38"/>
  <c r="H74" i="38"/>
  <c r="H75" i="38"/>
  <c r="H76" i="38"/>
  <c r="H78" i="38"/>
  <c r="H79" i="38"/>
  <c r="H49" i="38"/>
  <c r="H16" i="38"/>
  <c r="H17" i="38"/>
  <c r="H19" i="38"/>
  <c r="H20" i="38"/>
  <c r="H21" i="38"/>
  <c r="H23" i="38"/>
  <c r="H24" i="38"/>
  <c r="H27" i="38"/>
  <c r="H28" i="38"/>
  <c r="H30" i="38"/>
  <c r="H31" i="38"/>
  <c r="H32" i="38"/>
  <c r="H34" i="38"/>
  <c r="H35" i="38"/>
  <c r="G166" i="38"/>
  <c r="G163" i="38"/>
  <c r="G159" i="38"/>
  <c r="G155" i="38"/>
  <c r="G152" i="38"/>
  <c r="G148" i="38"/>
  <c r="G144" i="38"/>
  <c r="G141" i="38"/>
  <c r="H141" i="38" s="1"/>
  <c r="G137" i="38"/>
  <c r="G123" i="38"/>
  <c r="G120" i="38"/>
  <c r="G116" i="38"/>
  <c r="G112" i="38"/>
  <c r="G109" i="38"/>
  <c r="G101" i="38"/>
  <c r="G98" i="38"/>
  <c r="G94" i="38"/>
  <c r="G77" i="38"/>
  <c r="G73" i="38"/>
  <c r="G69" i="38"/>
  <c r="G66" i="38"/>
  <c r="G55" i="38"/>
  <c r="G51" i="38"/>
  <c r="G36" i="38"/>
  <c r="G33" i="38"/>
  <c r="G29" i="38"/>
  <c r="G25" i="38"/>
  <c r="G22" i="38"/>
  <c r="H22" i="38" s="1"/>
  <c r="G18" i="38"/>
  <c r="G14" i="38"/>
  <c r="G11" i="38"/>
  <c r="F166" i="38"/>
  <c r="F163" i="38"/>
  <c r="F159" i="38"/>
  <c r="F155" i="38"/>
  <c r="F152" i="38"/>
  <c r="F148" i="38"/>
  <c r="F144" i="38"/>
  <c r="F137" i="38"/>
  <c r="H137" i="38" s="1"/>
  <c r="F123" i="38"/>
  <c r="F120" i="38"/>
  <c r="F116" i="38"/>
  <c r="F112" i="38"/>
  <c r="F109" i="38"/>
  <c r="F105" i="38"/>
  <c r="F101" i="38"/>
  <c r="F98" i="38"/>
  <c r="F94" i="38"/>
  <c r="F80" i="38"/>
  <c r="H80" i="38" s="1"/>
  <c r="F77" i="38"/>
  <c r="F73" i="38"/>
  <c r="F69" i="38"/>
  <c r="F66" i="38"/>
  <c r="F62" i="38"/>
  <c r="F58" i="38"/>
  <c r="H58" i="38" s="1"/>
  <c r="F55" i="38"/>
  <c r="F51" i="38"/>
  <c r="F36" i="38"/>
  <c r="F33" i="38"/>
  <c r="F29" i="38"/>
  <c r="F25" i="38"/>
  <c r="F14" i="38"/>
  <c r="F11" i="38"/>
  <c r="G167" i="38" l="1"/>
  <c r="H163" i="38"/>
  <c r="H159" i="38"/>
  <c r="I159" i="38" s="1"/>
  <c r="H155" i="38"/>
  <c r="H152" i="38"/>
  <c r="G156" i="38"/>
  <c r="H148" i="38"/>
  <c r="H123" i="38"/>
  <c r="G124" i="38"/>
  <c r="H120" i="38"/>
  <c r="I120" i="38" s="1"/>
  <c r="H112" i="38"/>
  <c r="G113" i="38"/>
  <c r="H109" i="38"/>
  <c r="F113" i="38"/>
  <c r="H113" i="38" s="1"/>
  <c r="I113" i="38" s="1"/>
  <c r="H101" i="38"/>
  <c r="H98" i="38"/>
  <c r="G102" i="38"/>
  <c r="H94" i="38"/>
  <c r="H77" i="38"/>
  <c r="G81" i="38"/>
  <c r="F81" i="38"/>
  <c r="H69" i="38"/>
  <c r="G70" i="38"/>
  <c r="H66" i="38"/>
  <c r="H62" i="38"/>
  <c r="H55" i="38"/>
  <c r="G59" i="38"/>
  <c r="F59" i="38"/>
  <c r="H36" i="38"/>
  <c r="H33" i="38"/>
  <c r="G37" i="38"/>
  <c r="F37" i="38"/>
  <c r="H25" i="38"/>
  <c r="G26" i="38"/>
  <c r="F26" i="38"/>
  <c r="H26" i="38" s="1"/>
  <c r="G15" i="38"/>
  <c r="F124" i="38"/>
  <c r="H124" i="38" s="1"/>
  <c r="H18" i="38"/>
  <c r="I18" i="38" s="1"/>
  <c r="H73" i="38"/>
  <c r="I73" i="38" s="1"/>
  <c r="H51" i="38"/>
  <c r="H59" i="38" s="1"/>
  <c r="I59" i="38" s="1"/>
  <c r="H105" i="38"/>
  <c r="I105" i="38" s="1"/>
  <c r="F145" i="38"/>
  <c r="F156" i="38"/>
  <c r="F167" i="38"/>
  <c r="I167" i="38" s="1"/>
  <c r="H29" i="38"/>
  <c r="I29" i="38" s="1"/>
  <c r="F70" i="38"/>
  <c r="H70" i="38" s="1"/>
  <c r="I70" i="38" s="1"/>
  <c r="F102" i="38"/>
  <c r="H144" i="38"/>
  <c r="I144" i="38" s="1"/>
  <c r="G145" i="38"/>
  <c r="H145" i="38" s="1"/>
  <c r="I145" i="38" s="1"/>
  <c r="H116" i="38"/>
  <c r="F15" i="38"/>
  <c r="I136" i="38"/>
  <c r="I137" i="38"/>
  <c r="I138" i="38"/>
  <c r="I139" i="38"/>
  <c r="I140" i="38"/>
  <c r="I141" i="38"/>
  <c r="I142" i="38"/>
  <c r="I143" i="38"/>
  <c r="I146" i="38"/>
  <c r="I147" i="38"/>
  <c r="I148" i="38"/>
  <c r="I149" i="38"/>
  <c r="I150" i="38"/>
  <c r="I151" i="38"/>
  <c r="I152" i="38"/>
  <c r="I153" i="38"/>
  <c r="I154" i="38"/>
  <c r="I155" i="38"/>
  <c r="I157" i="38"/>
  <c r="I158" i="38"/>
  <c r="I160" i="38"/>
  <c r="I161" i="38"/>
  <c r="I162" i="38"/>
  <c r="I163" i="38"/>
  <c r="I164" i="38"/>
  <c r="I165" i="38"/>
  <c r="I166" i="38"/>
  <c r="I135" i="38"/>
  <c r="I93" i="38"/>
  <c r="I94" i="38"/>
  <c r="I95" i="38"/>
  <c r="I96" i="38"/>
  <c r="I97" i="38"/>
  <c r="I98" i="38"/>
  <c r="I99" i="38"/>
  <c r="I100" i="38"/>
  <c r="I101" i="38"/>
  <c r="I103" i="38"/>
  <c r="I104" i="38"/>
  <c r="I106" i="38"/>
  <c r="I107" i="38"/>
  <c r="I108" i="38"/>
  <c r="I109" i="38"/>
  <c r="I110" i="38"/>
  <c r="I111" i="38"/>
  <c r="I112" i="38"/>
  <c r="I114" i="38"/>
  <c r="I115" i="38"/>
  <c r="I116" i="38"/>
  <c r="I117" i="38"/>
  <c r="I118" i="38"/>
  <c r="I119" i="38"/>
  <c r="I121" i="38"/>
  <c r="I122" i="38"/>
  <c r="I123" i="38"/>
  <c r="I92" i="38"/>
  <c r="I50" i="38"/>
  <c r="I51" i="38"/>
  <c r="I52" i="38"/>
  <c r="I53" i="38"/>
  <c r="I54" i="38"/>
  <c r="I55" i="38"/>
  <c r="I56" i="38"/>
  <c r="I57" i="38"/>
  <c r="I58" i="38"/>
  <c r="I60" i="38"/>
  <c r="I61" i="38"/>
  <c r="I62" i="38"/>
  <c r="I63" i="38"/>
  <c r="I64" i="38"/>
  <c r="I65" i="38"/>
  <c r="I66" i="38"/>
  <c r="I67" i="38"/>
  <c r="I68" i="38"/>
  <c r="I69" i="38"/>
  <c r="I71" i="38"/>
  <c r="I72" i="38"/>
  <c r="I74" i="38"/>
  <c r="I75" i="38"/>
  <c r="I76" i="38"/>
  <c r="I77" i="38"/>
  <c r="I78" i="38"/>
  <c r="I79" i="38"/>
  <c r="I80" i="38"/>
  <c r="I49" i="38"/>
  <c r="I26" i="38"/>
  <c r="I27" i="38"/>
  <c r="I28" i="38"/>
  <c r="I30" i="38"/>
  <c r="I31" i="38"/>
  <c r="I32" i="38"/>
  <c r="I33" i="38"/>
  <c r="I34" i="38"/>
  <c r="I35" i="38"/>
  <c r="I36" i="38"/>
  <c r="I21" i="38"/>
  <c r="I22" i="38"/>
  <c r="I23" i="38"/>
  <c r="I24" i="38"/>
  <c r="I25" i="38"/>
  <c r="I15" i="38"/>
  <c r="I16" i="38"/>
  <c r="I17" i="38"/>
  <c r="I19" i="38"/>
  <c r="I20" i="38"/>
  <c r="I6" i="38"/>
  <c r="I7" i="38"/>
  <c r="I8" i="38"/>
  <c r="I9" i="38"/>
  <c r="I10" i="38"/>
  <c r="I11" i="38"/>
  <c r="I12" i="38"/>
  <c r="I13" i="38"/>
  <c r="I14" i="38"/>
  <c r="I5" i="38"/>
  <c r="H156" i="38" l="1"/>
  <c r="I156" i="38" s="1"/>
  <c r="I124" i="38"/>
  <c r="H102" i="38"/>
  <c r="I102" i="38" s="1"/>
  <c r="H81" i="38"/>
  <c r="I81" i="38" s="1"/>
  <c r="H37" i="38"/>
  <c r="I37" i="38" s="1"/>
  <c r="M19" i="6"/>
  <c r="AE5" i="4" l="1"/>
  <c r="AF5" i="4" s="1"/>
  <c r="AG5" i="4" s="1"/>
  <c r="AH5" i="4" s="1"/>
  <c r="AE6" i="4"/>
  <c r="AF6" i="4" s="1"/>
  <c r="AG6" i="4" s="1"/>
  <c r="AH6" i="4" s="1"/>
  <c r="P6" i="4" s="1"/>
  <c r="AE7" i="4"/>
  <c r="AF7" i="4" s="1"/>
  <c r="AG7" i="4" s="1"/>
  <c r="AH7" i="4" s="1"/>
  <c r="AE8" i="4"/>
  <c r="AF8" i="4" s="1"/>
  <c r="AG8" i="4" s="1"/>
  <c r="AH8" i="4" s="1"/>
  <c r="P8" i="4" s="1"/>
  <c r="AE9" i="4"/>
  <c r="AF9" i="4" s="1"/>
  <c r="AG9" i="4" s="1"/>
  <c r="AH9" i="4" s="1"/>
  <c r="AE10" i="4"/>
  <c r="AF10" i="4" s="1"/>
  <c r="AG10" i="4" s="1"/>
  <c r="AH10" i="4" s="1"/>
  <c r="P10" i="4" s="1"/>
  <c r="AE11" i="4"/>
  <c r="AF11" i="4" s="1"/>
  <c r="AG11" i="4" s="1"/>
  <c r="AH11" i="4" s="1"/>
  <c r="AE12" i="4"/>
  <c r="AF12" i="4" s="1"/>
  <c r="AG12" i="4" s="1"/>
  <c r="AH12" i="4" s="1"/>
  <c r="P12" i="4" s="1"/>
  <c r="AE13" i="4"/>
  <c r="AF13" i="4" s="1"/>
  <c r="AG13" i="4" s="1"/>
  <c r="AH13" i="4" s="1"/>
  <c r="AE14" i="4"/>
  <c r="AF14" i="4" s="1"/>
  <c r="AG14" i="4" s="1"/>
  <c r="AH14" i="4" s="1"/>
  <c r="P14" i="4" s="1"/>
  <c r="I11" i="2"/>
  <c r="E11" i="2" s="1"/>
  <c r="E41" i="3"/>
  <c r="F41" i="3"/>
  <c r="G41" i="3"/>
  <c r="H41" i="3"/>
  <c r="I41" i="3"/>
  <c r="J41" i="3"/>
  <c r="K41" i="3"/>
  <c r="L41" i="3"/>
  <c r="M41" i="3"/>
  <c r="N41" i="3"/>
  <c r="O41" i="3"/>
  <c r="D41" i="3"/>
  <c r="E34" i="3"/>
  <c r="E37" i="3" s="1"/>
  <c r="F34" i="3"/>
  <c r="F37" i="3" s="1"/>
  <c r="G34" i="3"/>
  <c r="G37" i="3" s="1"/>
  <c r="H34" i="3"/>
  <c r="H37" i="3" s="1"/>
  <c r="I34" i="3"/>
  <c r="I37" i="3" s="1"/>
  <c r="J34" i="3"/>
  <c r="J37" i="3" s="1"/>
  <c r="K34" i="3"/>
  <c r="K37" i="3" s="1"/>
  <c r="L34" i="3"/>
  <c r="L37" i="3" s="1"/>
  <c r="M34" i="3"/>
  <c r="M37" i="3" s="1"/>
  <c r="N34" i="3"/>
  <c r="N37" i="3" s="1"/>
  <c r="O34" i="3"/>
  <c r="O37" i="3" s="1"/>
  <c r="D34" i="3"/>
  <c r="D37" i="3" s="1"/>
  <c r="E33" i="3"/>
  <c r="E36" i="3" s="1"/>
  <c r="F33" i="3"/>
  <c r="F36" i="3" s="1"/>
  <c r="G33" i="3"/>
  <c r="G36" i="3" s="1"/>
  <c r="H33" i="3"/>
  <c r="H36" i="3" s="1"/>
  <c r="I33" i="3"/>
  <c r="I36" i="3" s="1"/>
  <c r="J33" i="3"/>
  <c r="J36" i="3" s="1"/>
  <c r="K33" i="3"/>
  <c r="K36" i="3" s="1"/>
  <c r="L33" i="3"/>
  <c r="L36" i="3" s="1"/>
  <c r="M33" i="3"/>
  <c r="M36" i="3" s="1"/>
  <c r="N33" i="3"/>
  <c r="N36" i="3" s="1"/>
  <c r="O33" i="3"/>
  <c r="O36" i="3" s="1"/>
  <c r="D33" i="3"/>
  <c r="D36" i="3" s="1"/>
  <c r="E32" i="3"/>
  <c r="F32" i="3"/>
  <c r="G32" i="3"/>
  <c r="H32" i="3"/>
  <c r="I32" i="3"/>
  <c r="J32" i="3"/>
  <c r="K32" i="3"/>
  <c r="L32" i="3"/>
  <c r="M32" i="3"/>
  <c r="N32" i="3"/>
  <c r="O32" i="3"/>
  <c r="D32" i="3"/>
  <c r="AG7" i="3"/>
  <c r="AG10" i="3"/>
  <c r="AG13" i="3"/>
  <c r="AG16" i="3"/>
  <c r="AG5" i="3"/>
  <c r="AG6" i="3"/>
  <c r="AE8" i="3"/>
  <c r="AF8" i="3" s="1"/>
  <c r="AE9" i="3"/>
  <c r="AF9" i="3" s="1"/>
  <c r="AG9" i="3" s="1"/>
  <c r="AE10" i="3"/>
  <c r="AE11" i="3"/>
  <c r="AF11" i="3" s="1"/>
  <c r="AE12" i="3"/>
  <c r="AF12" i="3" s="1"/>
  <c r="AG12" i="3" s="1"/>
  <c r="AE13" i="3"/>
  <c r="AE14" i="3"/>
  <c r="AF14" i="3" s="1"/>
  <c r="AE15" i="3"/>
  <c r="AF15" i="3" s="1"/>
  <c r="AG15" i="3" s="1"/>
  <c r="E16" i="3"/>
  <c r="F16" i="3"/>
  <c r="G16" i="3"/>
  <c r="H16" i="3"/>
  <c r="I16" i="3"/>
  <c r="J16" i="3"/>
  <c r="K16" i="3"/>
  <c r="L16" i="3"/>
  <c r="M16" i="3"/>
  <c r="N16" i="3"/>
  <c r="O16" i="3"/>
  <c r="D16" i="3"/>
  <c r="E13" i="3"/>
  <c r="F13" i="3"/>
  <c r="G13" i="3"/>
  <c r="H13" i="3"/>
  <c r="I13" i="3"/>
  <c r="J13" i="3"/>
  <c r="K13" i="3"/>
  <c r="L13" i="3"/>
  <c r="M13" i="3"/>
  <c r="N13" i="3"/>
  <c r="O13" i="3"/>
  <c r="D13" i="3"/>
  <c r="E10" i="3"/>
  <c r="F10" i="3"/>
  <c r="G10" i="3"/>
  <c r="H10" i="3"/>
  <c r="I10" i="3"/>
  <c r="J10" i="3"/>
  <c r="K10" i="3"/>
  <c r="L10" i="3"/>
  <c r="M10" i="3"/>
  <c r="N10" i="3"/>
  <c r="O10" i="3"/>
  <c r="D10" i="3"/>
  <c r="E7" i="3"/>
  <c r="F7" i="3"/>
  <c r="G7" i="3"/>
  <c r="H7" i="3"/>
  <c r="I7" i="3"/>
  <c r="J7" i="3"/>
  <c r="K7" i="3"/>
  <c r="L7" i="3"/>
  <c r="M7" i="3"/>
  <c r="N7" i="3"/>
  <c r="O7" i="3"/>
  <c r="D7" i="3"/>
  <c r="K24" i="4" l="1"/>
  <c r="AG14" i="3"/>
  <c r="P14" i="3"/>
  <c r="AG8" i="3"/>
  <c r="P8" i="3"/>
  <c r="P10" i="3" s="1"/>
  <c r="AG11" i="3"/>
  <c r="P11" i="3"/>
  <c r="P13" i="3" s="1"/>
  <c r="N38" i="3"/>
  <c r="J38" i="3"/>
  <c r="F38" i="3"/>
  <c r="M38" i="3"/>
  <c r="I38" i="3"/>
  <c r="E38" i="3"/>
  <c r="D38" i="3"/>
  <c r="L38" i="3"/>
  <c r="H38" i="3"/>
  <c r="O38" i="3"/>
  <c r="K38" i="3"/>
  <c r="G38" i="3"/>
  <c r="K35" i="3"/>
  <c r="G35" i="3"/>
  <c r="O35" i="3"/>
  <c r="N35" i="3"/>
  <c r="J35" i="3"/>
  <c r="F35" i="3"/>
  <c r="D35" i="3"/>
  <c r="M35" i="3"/>
  <c r="I35" i="3"/>
  <c r="E35" i="3"/>
  <c r="L35" i="3"/>
  <c r="H35" i="3"/>
  <c r="I11" i="5" l="1"/>
  <c r="G7" i="5"/>
  <c r="D14" i="1"/>
  <c r="F14" i="1" s="1"/>
  <c r="P16" i="3"/>
  <c r="I5" i="14"/>
  <c r="I7" i="14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J6" i="17"/>
  <c r="J7" i="17"/>
  <c r="J8" i="17"/>
  <c r="J9" i="17"/>
  <c r="J10" i="17"/>
  <c r="J11" i="17"/>
  <c r="J12" i="17"/>
  <c r="J13" i="17"/>
  <c r="J14" i="17"/>
  <c r="J15" i="17"/>
  <c r="J16" i="17"/>
  <c r="J17" i="17"/>
  <c r="J18" i="17"/>
  <c r="J19" i="17"/>
  <c r="J20" i="17"/>
  <c r="J5" i="17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J6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5" i="10"/>
  <c r="B8" i="33" l="1"/>
  <c r="J21" i="17"/>
  <c r="B21" i="33" l="1"/>
  <c r="Q8" i="33"/>
  <c r="C6" i="32"/>
  <c r="C7" i="32"/>
  <c r="C8" i="32"/>
  <c r="C9" i="32"/>
  <c r="C10" i="32"/>
  <c r="C11" i="32"/>
  <c r="C12" i="32"/>
  <c r="C13" i="32"/>
  <c r="C14" i="32"/>
  <c r="C15" i="32"/>
  <c r="C16" i="32"/>
  <c r="C17" i="32"/>
  <c r="C18" i="32"/>
  <c r="C4" i="32"/>
  <c r="B7" i="26" l="1"/>
  <c r="B20" i="26" s="1"/>
  <c r="Q21" i="33"/>
  <c r="AK6" i="25"/>
  <c r="AK7" i="25"/>
  <c r="AK8" i="25"/>
  <c r="AK9" i="25"/>
  <c r="AK10" i="25"/>
  <c r="AK11" i="25"/>
  <c r="AK12" i="25"/>
  <c r="AK13" i="25"/>
  <c r="AK14" i="25"/>
  <c r="AK15" i="25"/>
  <c r="AK16" i="25"/>
  <c r="AK17" i="25"/>
  <c r="AK18" i="25"/>
  <c r="AK19" i="25"/>
  <c r="AK20" i="25"/>
  <c r="AK5" i="25"/>
  <c r="K5" i="34"/>
  <c r="E28" i="26" l="1"/>
  <c r="H9" i="2" l="1"/>
  <c r="H10" i="2"/>
  <c r="I10" i="2" s="1"/>
  <c r="E10" i="2" s="1"/>
  <c r="T41" i="3"/>
  <c r="U41" i="3"/>
  <c r="V41" i="3"/>
  <c r="W41" i="3"/>
  <c r="X41" i="3"/>
  <c r="Y41" i="3"/>
  <c r="Z41" i="3"/>
  <c r="AA41" i="3"/>
  <c r="AB41" i="3"/>
  <c r="AC41" i="3"/>
  <c r="AD41" i="3"/>
  <c r="S41" i="3"/>
  <c r="T35" i="3"/>
  <c r="U35" i="3"/>
  <c r="V35" i="3"/>
  <c r="W35" i="3"/>
  <c r="X35" i="3"/>
  <c r="Y35" i="3"/>
  <c r="Z35" i="3"/>
  <c r="AA35" i="3"/>
  <c r="AB35" i="3"/>
  <c r="AC35" i="3"/>
  <c r="AD35" i="3"/>
  <c r="S35" i="3"/>
  <c r="G24" i="4"/>
  <c r="AG24" i="4" l="1"/>
  <c r="AH24" i="4" s="1"/>
  <c r="AG17" i="4"/>
  <c r="AH17" i="4" s="1"/>
  <c r="AG22" i="4"/>
  <c r="AH22" i="4" s="1"/>
  <c r="AG20" i="4"/>
  <c r="AH20" i="4" s="1"/>
  <c r="M20" i="6"/>
  <c r="M18" i="6"/>
  <c r="M9" i="6"/>
  <c r="M8" i="6"/>
  <c r="M7" i="6"/>
  <c r="M6" i="6"/>
  <c r="M5" i="6"/>
  <c r="K25" i="26" l="1"/>
  <c r="C26" i="5" l="1"/>
  <c r="O50" i="4" l="1"/>
  <c r="N50" i="4"/>
  <c r="M50" i="4"/>
  <c r="L50" i="4"/>
  <c r="K50" i="4"/>
  <c r="J50" i="4"/>
  <c r="I50" i="4"/>
  <c r="H50" i="4"/>
  <c r="G50" i="4"/>
  <c r="F50" i="4"/>
  <c r="E50" i="4"/>
  <c r="D50" i="4"/>
  <c r="C50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D36" i="4"/>
  <c r="E36" i="4"/>
  <c r="F36" i="4"/>
  <c r="G36" i="4"/>
  <c r="H36" i="4"/>
  <c r="I36" i="4"/>
  <c r="J36" i="4"/>
  <c r="K36" i="4"/>
  <c r="L36" i="4"/>
  <c r="M36" i="4"/>
  <c r="N36" i="4"/>
  <c r="O36" i="4"/>
  <c r="C36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D32" i="4"/>
  <c r="E32" i="4"/>
  <c r="F32" i="4"/>
  <c r="G32" i="4"/>
  <c r="H32" i="4"/>
  <c r="I32" i="4"/>
  <c r="J32" i="4"/>
  <c r="K32" i="4"/>
  <c r="L32" i="4"/>
  <c r="M32" i="4"/>
  <c r="N32" i="4"/>
  <c r="O32" i="4"/>
  <c r="C32" i="4"/>
  <c r="AD38" i="3"/>
  <c r="AC38" i="3"/>
  <c r="AB38" i="3"/>
  <c r="AA38" i="3"/>
  <c r="Z38" i="3"/>
  <c r="Y38" i="3"/>
  <c r="X38" i="3"/>
  <c r="W38" i="3"/>
  <c r="V38" i="3"/>
  <c r="U38" i="3"/>
  <c r="T38" i="3"/>
  <c r="S38" i="3"/>
  <c r="P40" i="4" l="1"/>
  <c r="Q40" i="4" s="1"/>
  <c r="R40" i="4" s="1"/>
  <c r="P46" i="4"/>
  <c r="Q46" i="4" s="1"/>
  <c r="R46" i="4" s="1"/>
  <c r="P36" i="4"/>
  <c r="Q36" i="4" s="1"/>
  <c r="R36" i="4" s="1"/>
  <c r="P38" i="4"/>
  <c r="Q38" i="4" s="1"/>
  <c r="R38" i="4" s="1"/>
  <c r="P32" i="4"/>
  <c r="Q32" i="4" s="1"/>
  <c r="R32" i="4" s="1"/>
  <c r="P42" i="4"/>
  <c r="Q42" i="4" s="1"/>
  <c r="R42" i="4" s="1"/>
  <c r="P48" i="4"/>
  <c r="Q48" i="4" s="1"/>
  <c r="R48" i="4" s="1"/>
  <c r="P50" i="4"/>
  <c r="Q50" i="4" s="1"/>
  <c r="R50" i="4" s="1"/>
  <c r="P34" i="4"/>
  <c r="Q34" i="4" s="1"/>
  <c r="R34" i="4" s="1"/>
  <c r="P44" i="4"/>
  <c r="Q44" i="4" s="1"/>
  <c r="R44" i="4" s="1"/>
  <c r="I9" i="2" l="1"/>
  <c r="H8" i="2" l="1"/>
  <c r="I8" i="2" s="1"/>
  <c r="AE40" i="3" l="1"/>
  <c r="AF40" i="3" s="1"/>
  <c r="AG40" i="3" s="1"/>
  <c r="AH40" i="3" s="1"/>
  <c r="AE39" i="3"/>
  <c r="AE31" i="3"/>
  <c r="AF31" i="3" s="1"/>
  <c r="AG31" i="3" s="1"/>
  <c r="AH31" i="3" s="1"/>
  <c r="AE30" i="3"/>
  <c r="AH15" i="3"/>
  <c r="AH12" i="3"/>
  <c r="AH9" i="3"/>
  <c r="AH6" i="3"/>
  <c r="H7" i="2"/>
  <c r="I7" i="2" s="1"/>
  <c r="AE32" i="3" l="1"/>
  <c r="AE41" i="3"/>
  <c r="AF39" i="3"/>
  <c r="AF30" i="3"/>
  <c r="AE36" i="3"/>
  <c r="AF36" i="3" s="1"/>
  <c r="P36" i="3" s="1"/>
  <c r="AE37" i="3"/>
  <c r="AF37" i="3" s="1"/>
  <c r="AG37" i="3" s="1"/>
  <c r="AH37" i="3" s="1"/>
  <c r="AE33" i="3"/>
  <c r="AF33" i="3" s="1"/>
  <c r="P33" i="3" s="1"/>
  <c r="P35" i="3" s="1"/>
  <c r="AE34" i="3"/>
  <c r="AF34" i="3" s="1"/>
  <c r="AG34" i="3" s="1"/>
  <c r="AH34" i="3" s="1"/>
  <c r="AF32" i="3" l="1"/>
  <c r="P30" i="3"/>
  <c r="P32" i="3" s="1"/>
  <c r="AF41" i="3"/>
  <c r="P39" i="3"/>
  <c r="D13" i="1"/>
  <c r="F13" i="1" s="1"/>
  <c r="P38" i="3"/>
  <c r="AF38" i="3"/>
  <c r="AG38" i="3" s="1"/>
  <c r="AH5" i="3"/>
  <c r="Q5" i="3" s="1"/>
  <c r="Q7" i="3" s="1"/>
  <c r="AG33" i="3"/>
  <c r="AH33" i="3" s="1"/>
  <c r="AF35" i="3"/>
  <c r="AG35" i="3" s="1"/>
  <c r="AG39" i="3"/>
  <c r="AG41" i="3" s="1"/>
  <c r="AG36" i="3"/>
  <c r="AH36" i="3" s="1"/>
  <c r="AG30" i="3"/>
  <c r="AG32" i="3" s="1"/>
  <c r="D15" i="1" l="1"/>
  <c r="F15" i="1" s="1"/>
  <c r="P41" i="3"/>
  <c r="AH35" i="3"/>
  <c r="Q33" i="3"/>
  <c r="AH38" i="3"/>
  <c r="Q36" i="3"/>
  <c r="AH11" i="3"/>
  <c r="Q11" i="3" s="1"/>
  <c r="Q13" i="3" s="1"/>
  <c r="AH8" i="3"/>
  <c r="Q8" i="3" s="1"/>
  <c r="AH14" i="3"/>
  <c r="Q14" i="3" s="1"/>
  <c r="AH39" i="3"/>
  <c r="AH30" i="3"/>
  <c r="Z1" i="4"/>
  <c r="AH32" i="3" l="1"/>
  <c r="Q30" i="3"/>
  <c r="Q32" i="3" s="1"/>
  <c r="AH41" i="3"/>
  <c r="Q39" i="3"/>
  <c r="D17" i="1"/>
  <c r="F17" i="1" s="1"/>
  <c r="Q38" i="3"/>
  <c r="Q35" i="3"/>
  <c r="S45" i="3"/>
  <c r="D18" i="1"/>
  <c r="C52" i="3"/>
  <c r="Q16" i="3"/>
  <c r="Q10" i="3"/>
  <c r="S18" i="3"/>
  <c r="H4" i="2"/>
  <c r="I4" i="2" s="1"/>
  <c r="H5" i="2"/>
  <c r="I5" i="2" s="1"/>
  <c r="H6" i="2"/>
  <c r="I6" i="2" s="1"/>
  <c r="D19" i="1" l="1"/>
  <c r="F19" i="1" s="1"/>
  <c r="Q41" i="3"/>
  <c r="H51" i="3"/>
  <c r="D52" i="3"/>
  <c r="F18" i="1"/>
</calcChain>
</file>

<file path=xl/sharedStrings.xml><?xml version="1.0" encoding="utf-8"?>
<sst xmlns="http://schemas.openxmlformats.org/spreadsheetml/2006/main" count="3210" uniqueCount="708">
  <si>
    <t>الموقع</t>
  </si>
  <si>
    <t>نهر دجلة وروافده عدا العظيم</t>
  </si>
  <si>
    <t>العظيم</t>
  </si>
  <si>
    <t>نهر الفرات في حصيبة</t>
  </si>
  <si>
    <t>السنة المائية</t>
  </si>
  <si>
    <t>(2011-2010)</t>
  </si>
  <si>
    <t>(2012-2011)</t>
  </si>
  <si>
    <t>المصدر : وزارة الموارد المائية / دائرة التخطيط والمتابعة / قسم السياسات البيئية</t>
  </si>
  <si>
    <t>عدد السكان *</t>
  </si>
  <si>
    <t>(2010-2009)</t>
  </si>
  <si>
    <t>ت</t>
  </si>
  <si>
    <t>الموضوع</t>
  </si>
  <si>
    <t>ت1</t>
  </si>
  <si>
    <t>ت2</t>
  </si>
  <si>
    <t>ك1</t>
  </si>
  <si>
    <t>ك2</t>
  </si>
  <si>
    <t>شباط</t>
  </si>
  <si>
    <t>أذار</t>
  </si>
  <si>
    <t>نيسان</t>
  </si>
  <si>
    <t>آيار</t>
  </si>
  <si>
    <t>حزيران</t>
  </si>
  <si>
    <t>تموز</t>
  </si>
  <si>
    <t>أب</t>
  </si>
  <si>
    <t>أيلول</t>
  </si>
  <si>
    <t>1ـ</t>
  </si>
  <si>
    <t xml:space="preserve">المعدل الشهري </t>
  </si>
  <si>
    <t>المعدل الشهري العام</t>
  </si>
  <si>
    <t>2ـ</t>
  </si>
  <si>
    <t>3ـ</t>
  </si>
  <si>
    <t>4ـ</t>
  </si>
  <si>
    <t>5ـ</t>
  </si>
  <si>
    <t>6ـ</t>
  </si>
  <si>
    <t>7ـ</t>
  </si>
  <si>
    <t>8ـ</t>
  </si>
  <si>
    <t xml:space="preserve">مجموع (1) و (2) و (3) </t>
  </si>
  <si>
    <t>الوارد السنوي</t>
  </si>
  <si>
    <t>آذار</t>
  </si>
  <si>
    <t>آب</t>
  </si>
  <si>
    <t>حوض دجلة</t>
  </si>
  <si>
    <t>حوض الفرات</t>
  </si>
  <si>
    <t>المعدل السنوي (م³/ ثا)</t>
  </si>
  <si>
    <t>الزاب الأسفل (قناة ري كركوك)</t>
  </si>
  <si>
    <t>نوع الإستخدامات</t>
  </si>
  <si>
    <t>المجموع</t>
  </si>
  <si>
    <r>
      <t>ت</t>
    </r>
    <r>
      <rPr>
        <b/>
        <sz val="9"/>
        <rFont val="Times New Roman"/>
        <family val="1"/>
      </rPr>
      <t>1</t>
    </r>
  </si>
  <si>
    <r>
      <t>ت</t>
    </r>
    <r>
      <rPr>
        <b/>
        <sz val="9"/>
        <rFont val="Times New Roman"/>
        <family val="1"/>
      </rPr>
      <t>2</t>
    </r>
  </si>
  <si>
    <r>
      <t>ك</t>
    </r>
    <r>
      <rPr>
        <b/>
        <sz val="9"/>
        <rFont val="Times New Roman"/>
        <family val="1"/>
      </rPr>
      <t>1</t>
    </r>
  </si>
  <si>
    <r>
      <t>ك</t>
    </r>
    <r>
      <rPr>
        <b/>
        <sz val="9"/>
        <rFont val="Times New Roman"/>
        <family val="1"/>
      </rPr>
      <t>2</t>
    </r>
  </si>
  <si>
    <t>. 1</t>
  </si>
  <si>
    <t>سد الموصل</t>
  </si>
  <si>
    <t>. 2</t>
  </si>
  <si>
    <t>. 3</t>
  </si>
  <si>
    <t>. 4</t>
  </si>
  <si>
    <t>دبس</t>
  </si>
  <si>
    <t>بغداد</t>
  </si>
  <si>
    <t>. 6</t>
  </si>
  <si>
    <t>سدة سامراء</t>
  </si>
  <si>
    <t>. 7</t>
  </si>
  <si>
    <t>دربندخان</t>
  </si>
  <si>
    <t>. 8</t>
  </si>
  <si>
    <t>سد حمرين</t>
  </si>
  <si>
    <t>. 9</t>
  </si>
  <si>
    <t>. 10</t>
  </si>
  <si>
    <t>. 11</t>
  </si>
  <si>
    <t>. 12</t>
  </si>
  <si>
    <t>حديثة</t>
  </si>
  <si>
    <t>. 13</t>
  </si>
  <si>
    <t xml:space="preserve">سدة الهندية </t>
  </si>
  <si>
    <t>. 14</t>
  </si>
  <si>
    <t>سدة الكوت</t>
  </si>
  <si>
    <t>. 15</t>
  </si>
  <si>
    <t>علي الغربي</t>
  </si>
  <si>
    <t>السليمانية</t>
  </si>
  <si>
    <t>أربيل</t>
  </si>
  <si>
    <t>. 16</t>
  </si>
  <si>
    <t>الاشهر</t>
  </si>
  <si>
    <t>سد دوكان</t>
  </si>
  <si>
    <t>سد دربندخان</t>
  </si>
  <si>
    <t>بحيرة الثرثار</t>
  </si>
  <si>
    <t>سد حديثة</t>
  </si>
  <si>
    <t>بحيرة الحبانية</t>
  </si>
  <si>
    <t>بحيرة الرزازة</t>
  </si>
  <si>
    <t>تشرين الاول</t>
  </si>
  <si>
    <t>تشرين الثاني</t>
  </si>
  <si>
    <t>كانون الاول</t>
  </si>
  <si>
    <t>كانون الثاني</t>
  </si>
  <si>
    <t>الحوض</t>
  </si>
  <si>
    <t>السد أو البحيرة</t>
  </si>
  <si>
    <t>المنسوب ( م )</t>
  </si>
  <si>
    <t>السعة * (مليار م³)</t>
  </si>
  <si>
    <t>حوضي دجلة والفرات</t>
  </si>
  <si>
    <t>حوض العظيم</t>
  </si>
  <si>
    <t>سد العظيم</t>
  </si>
  <si>
    <t>النسبة المئوية للزيادة</t>
  </si>
  <si>
    <t>كربلاء</t>
  </si>
  <si>
    <t>المحافظة</t>
  </si>
  <si>
    <t>نينوى</t>
  </si>
  <si>
    <t>كركوك</t>
  </si>
  <si>
    <t>ديالى</t>
  </si>
  <si>
    <t>صلاح الدين</t>
  </si>
  <si>
    <t>أطراف بغداد</t>
  </si>
  <si>
    <t>واسط</t>
  </si>
  <si>
    <t>بابل</t>
  </si>
  <si>
    <t>النجف</t>
  </si>
  <si>
    <t>القادسية</t>
  </si>
  <si>
    <t>المثنى</t>
  </si>
  <si>
    <t>ذي قار</t>
  </si>
  <si>
    <t>ميسان</t>
  </si>
  <si>
    <t>البصرة</t>
  </si>
  <si>
    <t>أمانة بغداد</t>
  </si>
  <si>
    <t>المجموع الكلي</t>
  </si>
  <si>
    <t>ريف</t>
  </si>
  <si>
    <t>نصيب الفرد من الواردات (م³/سنة)</t>
  </si>
  <si>
    <t>ــ يتبع ــ</t>
  </si>
  <si>
    <t>(مستعمرة)</t>
  </si>
  <si>
    <t>المشاريع</t>
  </si>
  <si>
    <t>العدّ البكتيري</t>
  </si>
  <si>
    <t>بكتريا القولون</t>
  </si>
  <si>
    <t>بكتريا القولون البرازية</t>
  </si>
  <si>
    <t>Min.</t>
  </si>
  <si>
    <t>Max.</t>
  </si>
  <si>
    <t>الكرخ</t>
  </si>
  <si>
    <t xml:space="preserve">شرق دجلة </t>
  </si>
  <si>
    <t>الصدر</t>
  </si>
  <si>
    <t>الوثبة</t>
  </si>
  <si>
    <t>الكرامة</t>
  </si>
  <si>
    <t>الدورة</t>
  </si>
  <si>
    <t xml:space="preserve">الوحدة </t>
  </si>
  <si>
    <t>الرشيد</t>
  </si>
  <si>
    <t xml:space="preserve">بكتريا القولون </t>
  </si>
  <si>
    <t xml:space="preserve">الحدود الدنيا والعليا للفحوصات البكتريولوجية </t>
  </si>
  <si>
    <t>معدل الفحوصات البكتريولوجية</t>
  </si>
  <si>
    <t xml:space="preserve"> نوع الفحص </t>
  </si>
  <si>
    <t>وحدة القياس</t>
  </si>
  <si>
    <t xml:space="preserve">ماء النهر </t>
  </si>
  <si>
    <t>ماء الشرب</t>
  </si>
  <si>
    <t>Ave.</t>
  </si>
  <si>
    <t>اللون</t>
  </si>
  <si>
    <t xml:space="preserve">Color </t>
  </si>
  <si>
    <t>درجة الحرارة</t>
  </si>
  <si>
    <t xml:space="preserve">Temperature           </t>
  </si>
  <si>
    <t xml:space="preserve">C° </t>
  </si>
  <si>
    <t>العكورة</t>
  </si>
  <si>
    <t>mg/L</t>
  </si>
  <si>
    <t>PH</t>
  </si>
  <si>
    <t>القاعدية</t>
  </si>
  <si>
    <t xml:space="preserve"> العسرة الكلية</t>
  </si>
  <si>
    <t>الكالسيوم</t>
  </si>
  <si>
    <t>Calcium as Ca</t>
  </si>
  <si>
    <t>المغنيسيوم</t>
  </si>
  <si>
    <t>Magnesium as Mg</t>
  </si>
  <si>
    <t>الكلورايد</t>
  </si>
  <si>
    <t>Chloride as CL</t>
  </si>
  <si>
    <t xml:space="preserve"> mg/L</t>
  </si>
  <si>
    <t>التوصيل الكهربائي</t>
  </si>
  <si>
    <t xml:space="preserve">Conductivity </t>
  </si>
  <si>
    <t>µs/cm</t>
  </si>
  <si>
    <t>الالمنيوم</t>
  </si>
  <si>
    <t xml:space="preserve">Aluminium as AL </t>
  </si>
  <si>
    <t>mg /L</t>
  </si>
  <si>
    <t xml:space="preserve"> المواد الصلبة المذابة</t>
  </si>
  <si>
    <t>Total Dissolve solids</t>
  </si>
  <si>
    <t xml:space="preserve">Suspended solids </t>
  </si>
  <si>
    <t xml:space="preserve">Iron as Fe </t>
  </si>
  <si>
    <t xml:space="preserve">الكبريتات </t>
  </si>
  <si>
    <t xml:space="preserve">الفلورايد  </t>
  </si>
  <si>
    <t xml:space="preserve">Fluoride as F </t>
  </si>
  <si>
    <t xml:space="preserve">امونيا </t>
  </si>
  <si>
    <t xml:space="preserve">نتريت   </t>
  </si>
  <si>
    <t xml:space="preserve">نترات </t>
  </si>
  <si>
    <t xml:space="preserve">سيلكا </t>
  </si>
  <si>
    <t xml:space="preserve">الفوسفات  </t>
  </si>
  <si>
    <t>كاديميوم</t>
  </si>
  <si>
    <t xml:space="preserve">Cadmium as Cd </t>
  </si>
  <si>
    <t>رصاص</t>
  </si>
  <si>
    <t>Lead as Pb</t>
  </si>
  <si>
    <t>منغنيز</t>
  </si>
  <si>
    <t>Manganese as Mn</t>
  </si>
  <si>
    <t>نحاس</t>
  </si>
  <si>
    <t>Copper as Cu</t>
  </si>
  <si>
    <t>كروم</t>
  </si>
  <si>
    <t>Chromium as Cr</t>
  </si>
  <si>
    <t>زنك</t>
  </si>
  <si>
    <t>Zinc as Zn</t>
  </si>
  <si>
    <t>صوديوم</t>
  </si>
  <si>
    <t>Sodium as Na</t>
  </si>
  <si>
    <t>بوتاسيوم</t>
  </si>
  <si>
    <t xml:space="preserve">Potassium as K </t>
  </si>
  <si>
    <t>زرنيخ</t>
  </si>
  <si>
    <t>Arsenic as As</t>
  </si>
  <si>
    <t>زئبق</t>
  </si>
  <si>
    <t>Mercury as Hg</t>
  </si>
  <si>
    <t xml:space="preserve">وحدة القياس </t>
  </si>
  <si>
    <t>Turbidity</t>
  </si>
  <si>
    <t>العسرة الكلية</t>
  </si>
  <si>
    <t>T.H.</t>
  </si>
  <si>
    <t>ALK.</t>
  </si>
  <si>
    <t xml:space="preserve">الأملاح الذائبة الكلية            </t>
  </si>
  <si>
    <t>T.D.S.</t>
  </si>
  <si>
    <t xml:space="preserve">الأس الهيدروجيني                                </t>
  </si>
  <si>
    <t xml:space="preserve">الكلوريدات </t>
  </si>
  <si>
    <t>Cl</t>
  </si>
  <si>
    <t xml:space="preserve">الكالسيوم  </t>
  </si>
  <si>
    <t>Ca</t>
  </si>
  <si>
    <t xml:space="preserve">المغنيسيوم  </t>
  </si>
  <si>
    <t>Mg</t>
  </si>
  <si>
    <t xml:space="preserve">التوصيل الكهربائي                                           </t>
  </si>
  <si>
    <t>E.C.</t>
  </si>
  <si>
    <t>الصوديوم</t>
  </si>
  <si>
    <t>Na</t>
  </si>
  <si>
    <t>البوتاسيوم</t>
  </si>
  <si>
    <t>K</t>
  </si>
  <si>
    <t>الكبريتات</t>
  </si>
  <si>
    <t>SO4</t>
  </si>
  <si>
    <t xml:space="preserve">تشرين الأول </t>
  </si>
  <si>
    <t>كانون الأول</t>
  </si>
  <si>
    <t>ت 1</t>
  </si>
  <si>
    <t>ت 2</t>
  </si>
  <si>
    <t>ك 1</t>
  </si>
  <si>
    <t>معدل التصريف ( م³/ ثا)</t>
  </si>
  <si>
    <t>هور الحويزة</t>
  </si>
  <si>
    <t>T.D.S</t>
  </si>
  <si>
    <t>NO3</t>
  </si>
  <si>
    <t>نهر دجلة الرئيسي</t>
  </si>
  <si>
    <t xml:space="preserve"> ديالى</t>
  </si>
  <si>
    <t>الحديد</t>
  </si>
  <si>
    <t>نوع الفحص</t>
  </si>
  <si>
    <t>المعدل السنوي العام (م³/ ثا)</t>
  </si>
  <si>
    <t>E.coli / 100 ml</t>
  </si>
  <si>
    <r>
      <t>Alkalinity as CaCO</t>
    </r>
    <r>
      <rPr>
        <b/>
        <sz val="8"/>
        <rFont val="Times New Roman"/>
        <family val="1"/>
      </rPr>
      <t>3</t>
    </r>
    <r>
      <rPr>
        <b/>
        <sz val="10"/>
        <rFont val="Times New Roman"/>
        <family val="1"/>
      </rPr>
      <t xml:space="preserve">  </t>
    </r>
  </si>
  <si>
    <r>
      <t>Total Hardness as CaCo</t>
    </r>
    <r>
      <rPr>
        <b/>
        <sz val="8"/>
        <rFont val="Times New Roman"/>
        <family val="1"/>
      </rPr>
      <t>3</t>
    </r>
    <r>
      <rPr>
        <b/>
        <sz val="10"/>
        <rFont val="Times New Roman"/>
        <family val="1"/>
      </rPr>
      <t xml:space="preserve"> </t>
    </r>
  </si>
  <si>
    <r>
      <t>Sulfate as SO</t>
    </r>
    <r>
      <rPr>
        <b/>
        <sz val="8"/>
        <rFont val="Times New Roman"/>
        <family val="1"/>
      </rPr>
      <t>4</t>
    </r>
    <r>
      <rPr>
        <b/>
        <sz val="10"/>
        <rFont val="Times New Roman"/>
        <family val="1"/>
      </rPr>
      <t xml:space="preserve"> </t>
    </r>
  </si>
  <si>
    <t>(2013-2012)</t>
  </si>
  <si>
    <t>إجمالي</t>
  </si>
  <si>
    <t>البلديات</t>
  </si>
  <si>
    <t xml:space="preserve">Turbidity </t>
  </si>
  <si>
    <t>N.T.U</t>
  </si>
  <si>
    <r>
      <t>Ammonia as NH</t>
    </r>
    <r>
      <rPr>
        <b/>
        <sz val="8"/>
        <rFont val="Times New Roman"/>
        <family val="1"/>
      </rPr>
      <t>3</t>
    </r>
  </si>
  <si>
    <r>
      <t>Nitrite as NO</t>
    </r>
    <r>
      <rPr>
        <b/>
        <sz val="8"/>
        <rFont val="Simplified Arabic"/>
        <family val="1"/>
      </rPr>
      <t>2</t>
    </r>
    <r>
      <rPr>
        <b/>
        <sz val="10"/>
        <rFont val="Simplified Arabic"/>
        <family val="1"/>
      </rPr>
      <t xml:space="preserve"> </t>
    </r>
  </si>
  <si>
    <r>
      <t>Nitrate as NO</t>
    </r>
    <r>
      <rPr>
        <b/>
        <sz val="8"/>
        <rFont val="Simplified Arabic"/>
        <family val="1"/>
      </rPr>
      <t>3</t>
    </r>
    <r>
      <rPr>
        <b/>
        <sz val="10"/>
        <rFont val="Simplified Arabic"/>
        <family val="1"/>
      </rPr>
      <t xml:space="preserve"> </t>
    </r>
  </si>
  <si>
    <r>
      <t>Silica as SiO</t>
    </r>
    <r>
      <rPr>
        <b/>
        <sz val="8"/>
        <rFont val="Simplified Arabic"/>
        <family val="1"/>
      </rPr>
      <t>2</t>
    </r>
    <r>
      <rPr>
        <b/>
        <sz val="10"/>
        <rFont val="Simplified Arabic"/>
        <family val="1"/>
      </rPr>
      <t xml:space="preserve"> </t>
    </r>
  </si>
  <si>
    <r>
      <t>Phosphate as  PO</t>
    </r>
    <r>
      <rPr>
        <b/>
        <sz val="8"/>
        <rFont val="Simplified Arabic"/>
        <family val="1"/>
      </rPr>
      <t>4</t>
    </r>
    <r>
      <rPr>
        <b/>
        <sz val="10"/>
        <rFont val="Simplified Arabic"/>
        <family val="1"/>
      </rPr>
      <t xml:space="preserve"> </t>
    </r>
  </si>
  <si>
    <t>مجموع</t>
  </si>
  <si>
    <t>تقسيم 12</t>
  </si>
  <si>
    <t>رافد الزاب الأعلى*</t>
  </si>
  <si>
    <t>رافد الزاب الأسفل</t>
  </si>
  <si>
    <t>رافد نهر العظيم**</t>
  </si>
  <si>
    <t>رافد نهر ديالى</t>
  </si>
  <si>
    <t>حوض العظيم (مؤخر سد العظيم)</t>
  </si>
  <si>
    <t>الإجمالي</t>
  </si>
  <si>
    <t xml:space="preserve">النسبة المئوية </t>
  </si>
  <si>
    <t xml:space="preserve">   ــ يتبع ــ</t>
  </si>
  <si>
    <t>**** تم إعتماد المعدل العام لنهر الفرات في حصيبة للمدة من ( 1994 - 2012 ) بعد أكمال سد اتاتورك وهو وارد تشغيلي يعتمد على التصاريف المطلقة من سدود تركيا وسوريا</t>
  </si>
  <si>
    <t>إيراد نهر الفرات في حصيبة ****</t>
  </si>
  <si>
    <t>النسبة المئوية</t>
  </si>
  <si>
    <t xml:space="preserve">آذار </t>
  </si>
  <si>
    <t>الزاب الأسفل</t>
  </si>
  <si>
    <t>الأس الهيدروجيني</t>
  </si>
  <si>
    <t xml:space="preserve">   * فحص المواد العالقة الصلبة يجرى لماء النهر فقط </t>
  </si>
  <si>
    <t xml:space="preserve">   المصدر : أمانة بغداد / دائرة ماء بغداد / قسم السيطرة النوعية </t>
  </si>
  <si>
    <t>المصدر : أمانة بغداد / دائرة ماء بغداد / قسم السيطرة النوعية</t>
  </si>
  <si>
    <t>الزراعية</t>
  </si>
  <si>
    <t>الصناعية</t>
  </si>
  <si>
    <t>البيئية</t>
  </si>
  <si>
    <t>قسم إحصاءات البيئة - الجهاز المركزي للإحصاء / العراق</t>
  </si>
  <si>
    <t>(2014-2013)</t>
  </si>
  <si>
    <t>2014-2013</t>
  </si>
  <si>
    <t>إجمالي التجهيز      (مليار م³)</t>
  </si>
  <si>
    <t xml:space="preserve"> </t>
  </si>
  <si>
    <t xml:space="preserve">الكاظمية </t>
  </si>
  <si>
    <t xml:space="preserve">* إيرادات الزاب الاعلى تقديرية لعدم وجود رصودات فعلية للتصريف، معدله العام محسوب للمدة (1932-1990) ويمثل واردات موقعي الزاب الأعلى في أسكي كلك والخازر في المنكوبة </t>
  </si>
  <si>
    <t>إجمالي الواردات (مليار م³)</t>
  </si>
  <si>
    <t>المعدل الشهري ( م³ / ثا)</t>
  </si>
  <si>
    <t>المناطق المؤثرة على النهر</t>
  </si>
  <si>
    <t>حوض ديالى                   ( مؤخر سد حمرين)</t>
  </si>
  <si>
    <t>2014 - 2015</t>
  </si>
  <si>
    <t>(2015-2014)</t>
  </si>
  <si>
    <t>بدرة</t>
  </si>
  <si>
    <t>الناصرية</t>
  </si>
  <si>
    <t xml:space="preserve">سد حمرين </t>
  </si>
  <si>
    <t>دهوك</t>
  </si>
  <si>
    <t>الموسم الشتوي ( م³/ ثا)</t>
  </si>
  <si>
    <t>الموسم الصيفي ( م³/ ثا)</t>
  </si>
  <si>
    <t>الأشهر</t>
  </si>
  <si>
    <t>&lt;0.01</t>
  </si>
  <si>
    <t>&lt;0.001</t>
  </si>
  <si>
    <t>&lt;0.002</t>
  </si>
  <si>
    <t>&lt;0.02</t>
  </si>
  <si>
    <t>حوض ديالى (مؤخر سد حمرين)</t>
  </si>
  <si>
    <t>المنزلية</t>
  </si>
  <si>
    <t xml:space="preserve"> مشاريع المياه</t>
  </si>
  <si>
    <t xml:space="preserve"> النسبة المئوية لمعدل كميات المياه المنتجة إلى الطاقة التصميمية </t>
  </si>
  <si>
    <t>العدد</t>
  </si>
  <si>
    <t>%</t>
  </si>
  <si>
    <t>قسم احصاءات البيئة - الجهاز المركزي للاحصاء / العراق</t>
  </si>
  <si>
    <t>المجمعات المائية</t>
  </si>
  <si>
    <r>
      <t>مجموع الطاقات التصميمية (م</t>
    </r>
    <r>
      <rPr>
        <b/>
        <vertAlign val="superscript"/>
        <sz val="10"/>
        <rFont val="Arial"/>
        <family val="2"/>
      </rPr>
      <t>₃</t>
    </r>
    <r>
      <rPr>
        <b/>
        <sz val="10"/>
        <rFont val="Arial"/>
        <family val="2"/>
      </rPr>
      <t>/ يوم)</t>
    </r>
  </si>
  <si>
    <r>
      <t>معدل الطاقات المتاحة (م</t>
    </r>
    <r>
      <rPr>
        <b/>
        <vertAlign val="superscript"/>
        <sz val="10"/>
        <rFont val="Arial"/>
        <family val="2"/>
      </rPr>
      <t>₃</t>
    </r>
    <r>
      <rPr>
        <b/>
        <sz val="10"/>
        <rFont val="Arial"/>
        <family val="2"/>
      </rPr>
      <t>/ يوم)</t>
    </r>
  </si>
  <si>
    <t>النسبة المئوية لمعدل كميات المياه المنتجة إلى الطاقة التصميمية</t>
  </si>
  <si>
    <r>
      <t xml:space="preserve"> معدل كميات المياه المنتجة (م</t>
    </r>
    <r>
      <rPr>
        <b/>
        <vertAlign val="superscript"/>
        <sz val="10"/>
        <rFont val="Arial"/>
        <family val="2"/>
      </rPr>
      <t>₃</t>
    </r>
    <r>
      <rPr>
        <b/>
        <sz val="10"/>
        <rFont val="Arial"/>
        <family val="2"/>
      </rPr>
      <t>/ يوم)</t>
    </r>
  </si>
  <si>
    <t>محطات تحلية المياه (RO)</t>
  </si>
  <si>
    <t xml:space="preserve">النسبة المئوية لمعدل كميات المياه المحلاة المنتجة إلى الطاقة التصميمية </t>
  </si>
  <si>
    <t>المحطات العاملة بالطاقة الشمسية</t>
  </si>
  <si>
    <t>(م³/ يوم)</t>
  </si>
  <si>
    <t>مشاريع المياه</t>
  </si>
  <si>
    <t xml:space="preserve">معدل كميات المياه المفقودة (الضياعات) أثناء النقل بشبكة توزيع المياه </t>
  </si>
  <si>
    <t xml:space="preserve">النسبة المئوية لمعدل كميات المياه المفقودة (الضياعات) أثناء النقل بشبكة توزيع المياه </t>
  </si>
  <si>
    <t xml:space="preserve">حضر </t>
  </si>
  <si>
    <t>عدد السكان المخدومين بشبكات توزيع المياه الصالحة للشرب (نسمة)</t>
  </si>
  <si>
    <t>عدد السكان الكلي في المحافظة (نسمة) *</t>
  </si>
  <si>
    <t>* عدد السكان حسب تقديرات الجهاز المركزي للإحصاء</t>
  </si>
  <si>
    <t>عدد السكان المخدومين</t>
  </si>
  <si>
    <t>نسبة السكان المخدومين</t>
  </si>
  <si>
    <t>حضر</t>
  </si>
  <si>
    <t xml:space="preserve">ريف </t>
  </si>
  <si>
    <t xml:space="preserve">الماء الخام </t>
  </si>
  <si>
    <t xml:space="preserve">.. بيانات غير متوفرة </t>
  </si>
  <si>
    <t xml:space="preserve">بحيرة الثرثار </t>
  </si>
  <si>
    <t xml:space="preserve">سد العظيم </t>
  </si>
  <si>
    <t xml:space="preserve">بحيرة الحبانية </t>
  </si>
  <si>
    <t>.. بيانات غير متوفرة</t>
  </si>
  <si>
    <t>العدد الكلي</t>
  </si>
  <si>
    <t xml:space="preserve">مجموع الطاقات التصميمية </t>
  </si>
  <si>
    <t xml:space="preserve"> (م³/ يوم)</t>
  </si>
  <si>
    <t>المياه السطحية</t>
  </si>
  <si>
    <t>المياه الجوفية</t>
  </si>
  <si>
    <t xml:space="preserve">صلاح الدين </t>
  </si>
  <si>
    <t>المشاريع والمجمعات المائية</t>
  </si>
  <si>
    <t xml:space="preserve">العدد الكلي </t>
  </si>
  <si>
    <t>العاملة</t>
  </si>
  <si>
    <t>المتوقفة</t>
  </si>
  <si>
    <t xml:space="preserve">العاملة   جزئياً </t>
  </si>
  <si>
    <t xml:space="preserve">العاملة    جزئياً </t>
  </si>
  <si>
    <t>الحاجة التقديرية لكمية المياه الصالحة للشرب (م³/ يوم)</t>
  </si>
  <si>
    <t>منزلي</t>
  </si>
  <si>
    <t>حكومي</t>
  </si>
  <si>
    <t>أخرى</t>
  </si>
  <si>
    <t>أهم المشاكل</t>
  </si>
  <si>
    <t>عدد المحافظات</t>
  </si>
  <si>
    <t>أسماء المحافظات</t>
  </si>
  <si>
    <t>عدم كفاءة المشروع</t>
  </si>
  <si>
    <t>شحة المياه الخام في المصدر المائي</t>
  </si>
  <si>
    <t>تلوث مياه المصدر</t>
  </si>
  <si>
    <t>قدم الشبكة وضعفها</t>
  </si>
  <si>
    <t>أنتاج المشروع لا يسد الحاجة</t>
  </si>
  <si>
    <t>ضعف الصيانة وعدم الإدامة</t>
  </si>
  <si>
    <t>شحة الأدوات الاحتياطية والمواد الأولية</t>
  </si>
  <si>
    <t>قلة الكادر الفني والإداري</t>
  </si>
  <si>
    <t>عدم كفاءة الكادر الفني</t>
  </si>
  <si>
    <t>شحة وتذبذب الطاقة الكهربائية اللازمة للتشغيل</t>
  </si>
  <si>
    <t>تجاوزات المواطنين على الشبكة</t>
  </si>
  <si>
    <t>ضعف الوعي لدى المواطن بترشيد الاستهلاك</t>
  </si>
  <si>
    <t xml:space="preserve">الإجمالي </t>
  </si>
  <si>
    <t>(2016-2015)</t>
  </si>
  <si>
    <t xml:space="preserve">الكمية (م³/ يوم)  </t>
  </si>
  <si>
    <t>كمية المياه المنتجة والموزّعة حسب القطاع ( م³/ يوم)</t>
  </si>
  <si>
    <t>التوزيع النسبي للمياه المنتجة والموزّعة حسب القطاع</t>
  </si>
  <si>
    <t xml:space="preserve">أخرى </t>
  </si>
  <si>
    <t>المجموع الكلي للمحطات</t>
  </si>
  <si>
    <t>..</t>
  </si>
  <si>
    <t>.. بيانات  غير متوفرة</t>
  </si>
  <si>
    <t>كمية المياه الخام المسحوبة من المشاريع والمجمعات المائية لمحطات التحلية (م³/ يوم)</t>
  </si>
  <si>
    <t>قلة التخصيصات المالية</t>
  </si>
  <si>
    <t xml:space="preserve">الأشهر </t>
  </si>
  <si>
    <t>المعدل والكمية</t>
  </si>
  <si>
    <t>تقسيم مليار</t>
  </si>
  <si>
    <t xml:space="preserve">المصدر : 1.  وزارة الإعمار والإسكان والبلديات والأشغال العامة / مديريات الماء في المحافظات                                                                                                                               </t>
  </si>
  <si>
    <t xml:space="preserve">            2.  أمانة بغداد / دائرة ماء بغداد</t>
  </si>
  <si>
    <t>المصدر : وزارة الإعمار والإسكان والبلديات والأشغال العامة / المديرية العامة للماء / قسم السيطرة النوعية</t>
  </si>
  <si>
    <t>مجموع نهر دجلة وروافده عدا العظيم ***</t>
  </si>
  <si>
    <t>*** مجموع حوض دجلة وروافده عدا العظيم = مجموع (1) و (2) و (3) + نهر ديالى</t>
  </si>
  <si>
    <t>السماوة</t>
  </si>
  <si>
    <t>المجموع الكلي لكمية المياه المنتجة *</t>
  </si>
  <si>
    <t>معدل كمية المياه الموزّعة مجاناً</t>
  </si>
  <si>
    <t>معدل كمية المياه المجهزة (الماء المباع) الصالحة للشرب</t>
  </si>
  <si>
    <t xml:space="preserve">   معدل كميات المياه المجهزّة للسكان (الماء المباع) الصالحة للشرب (م³/ يوم)</t>
  </si>
  <si>
    <t>نسبة التجهيز  (%)</t>
  </si>
  <si>
    <t xml:space="preserve"> المجموع السنوي </t>
  </si>
  <si>
    <t xml:space="preserve">المعدل العام         </t>
  </si>
  <si>
    <t>الأنبار</t>
  </si>
  <si>
    <t>الوارد السنوي (مليار م³/ سنة)</t>
  </si>
  <si>
    <t>الوارد السنوي العام  (مليار م³/سنة)</t>
  </si>
  <si>
    <t>النهر</t>
  </si>
  <si>
    <t xml:space="preserve">المعدل السنوي      </t>
  </si>
  <si>
    <t xml:space="preserve">( م³ / ثا) </t>
  </si>
  <si>
    <t xml:space="preserve">الوارد السنوي </t>
  </si>
  <si>
    <t xml:space="preserve">(مليار م³) </t>
  </si>
  <si>
    <t>ملم</t>
  </si>
  <si>
    <t>(2017-2016)</t>
  </si>
  <si>
    <t>2016 - 2017</t>
  </si>
  <si>
    <t>المتحقق في 2017/10/1</t>
  </si>
  <si>
    <t>الآبار</t>
  </si>
  <si>
    <t>محطات إنتاج  المياه المنصوبة على الآبار</t>
  </si>
  <si>
    <t xml:space="preserve">مجموع معدلات الطاقات المتاحة </t>
  </si>
  <si>
    <t xml:space="preserve">مجموع معدلات كميات المياه المنتجة </t>
  </si>
  <si>
    <t>مجموع معدلات كميات المياه الخام المسحوبة حسب المصدر  (م³/ يوم)</t>
  </si>
  <si>
    <t>مجموع معدلات كميات المياه الخام المسحوبة من الآبار والمستخدمة كمصدر للمياه الخام  (م³/ يوم)</t>
  </si>
  <si>
    <t>محطات إنتاج المياه المنصوبة على الآبار</t>
  </si>
  <si>
    <t>التفاصيل</t>
  </si>
  <si>
    <t>التراكيز</t>
  </si>
  <si>
    <t>المغذيات والكلوروفيل</t>
  </si>
  <si>
    <t>المعادن</t>
  </si>
  <si>
    <t>تركيز الرصاص في المياه البحرية</t>
  </si>
  <si>
    <t>تركيز النيكل في المياه البحرية</t>
  </si>
  <si>
    <t>تركيز الرصاص في الرواسب</t>
  </si>
  <si>
    <t>تركيز النيكل في الرواسب</t>
  </si>
  <si>
    <t>الخصائص الفيزيائية والكيميائية</t>
  </si>
  <si>
    <t>0/5</t>
  </si>
  <si>
    <r>
      <rPr>
        <b/>
        <sz val="9"/>
        <rFont val="Arial"/>
        <family val="2"/>
      </rPr>
      <t>&lt;</t>
    </r>
    <r>
      <rPr>
        <b/>
        <sz val="9"/>
        <rFont val="Times New Roman"/>
        <family val="1"/>
      </rPr>
      <t xml:space="preserve"> 0.01</t>
    </r>
  </si>
  <si>
    <t>&lt;0.005</t>
  </si>
  <si>
    <t>&lt;0.5</t>
  </si>
  <si>
    <t>سوء الأوضاع الأمنية</t>
  </si>
  <si>
    <t>المصدر : وزارة النقل / دائرة التخطيط والمتابعة / قسم الإحصاء والقوى العاملة والتدريب</t>
  </si>
  <si>
    <t>هور الجبايش</t>
  </si>
  <si>
    <t>TH</t>
  </si>
  <si>
    <t>بداية الحفار</t>
  </si>
  <si>
    <t>منتصف الزركي</t>
  </si>
  <si>
    <t xml:space="preserve">المصدر : وزارة الصحة والبيئة / القطاع البيئي - دائرة التخطيط والمتابعة الفنية                                                                                                                                 </t>
  </si>
  <si>
    <t>مجموع معدلات كميات المياه الخام المسحوبة حسب المصدر (م³/ يوم)</t>
  </si>
  <si>
    <t>معدل كميات المياه الخام المسحوبة حسب المصدر (م³/ يوم)</t>
  </si>
  <si>
    <t xml:space="preserve">كمية المياه المسحوبة من المشاريع والمجمعات المائية لمحطات تحلية المياه (RO) (م³/ يوم) </t>
  </si>
  <si>
    <t>المجموع الكلي لكمية المياه الصالحة للشرب المنتجة (م³/ يوم)</t>
  </si>
  <si>
    <t>الشهر</t>
  </si>
  <si>
    <t>اسم الهور</t>
  </si>
  <si>
    <t>اسم المحافظة</t>
  </si>
  <si>
    <t>المجموع الكلي للاهوار</t>
  </si>
  <si>
    <t>نسبة الاغمار لكل هور %</t>
  </si>
  <si>
    <t>آيلول</t>
  </si>
  <si>
    <t>المغمورة حاليآ (كم²)</t>
  </si>
  <si>
    <t>غير المغمورة (كم²)</t>
  </si>
  <si>
    <t>المستبعدة من الاغمار (كم²)</t>
  </si>
  <si>
    <t>المساحة قبل التجفيف عام 1973 (كم²)</t>
  </si>
  <si>
    <t>المساحة بعد الانعاش</t>
  </si>
  <si>
    <t>الاهوار الوسطى وبضمنها نهر العز</t>
  </si>
  <si>
    <t xml:space="preserve">           تم اعتماد المعدل العام بدلآ من الوسط الحسابي لوجود سنوات مفقودة في السلسلة الزمنية</t>
  </si>
  <si>
    <t>* المجموع الكلي لكمية المياه الخام المسحوبة = مجموع الكميات المسحوبة من (المياه السطحية والمياه الجوفية)</t>
  </si>
  <si>
    <t>معدل كميات المياه الخام المسحوبة لمحطات أنتاج    المياه   *</t>
  </si>
  <si>
    <t>معدل كميات المياه المنتجة من محطات أنتاج المياه  **</t>
  </si>
  <si>
    <t>Plate count / 1 ml</t>
  </si>
  <si>
    <t>T.Coliform / 100 ml</t>
  </si>
  <si>
    <t>Plate count /  1 ml</t>
  </si>
  <si>
    <t>تركيز الكلوريدات (ملغم / لتر) والنسبة المئوية للزيادة</t>
  </si>
  <si>
    <t>تركيز العسرة الكلية (ملغم / لتر) والنسبة المئوية للزيادة</t>
  </si>
  <si>
    <t>تركيز الكبريتات (ملغم / لتر) والنسبة المئوية للزيادة</t>
  </si>
  <si>
    <t>تركيز المواد الصلبة الذائبة (ملغم / لتر) والنسبة المئوية للزيادة</t>
  </si>
  <si>
    <t>مجموع الواردات (مليار م³ / سنة)</t>
  </si>
  <si>
    <t>* السعة = مجموع الخزين الحي + الخزين الميت</t>
  </si>
  <si>
    <t>(2018-2017)</t>
  </si>
  <si>
    <t xml:space="preserve">مناسيب الخزن المتحققة في السدود والبحيرات (الخزانات) والسعة المائية بتاريخ 2018/10/1 مقارنة مع نفس التاريخ لسنة 2017 </t>
  </si>
  <si>
    <t>المتحقق في 2018/10/1</t>
  </si>
  <si>
    <t xml:space="preserve">معدل كميات المياه الخام المسحوبة من المياه السطحية والجوفية لمحطات إنتاج المياه ونسبها المئوية حسب النوع والمحافظة لسنة 2018 </t>
  </si>
  <si>
    <t xml:space="preserve">معدل كميات المياه المنتجة من محطات إنتاج المياه ونسبها المئوية حسب النوع والمحافظة لسنة 2018 </t>
  </si>
  <si>
    <t>كمية المياه الخام الكلية والمنتجة ونسبة ومعدل كميات المياه المفقودة أثناء النقل بشبكة توزيع المياه وكمية المياه الموزّعة مجاناً والمباعة حسب المحافظة لسنة 2018</t>
  </si>
  <si>
    <t xml:space="preserve">عدد ونسبة السكان المخدومين بشبكات توزيع المياه الصالحة للشرب حسب البيئة والمحافظة لسنة 2018 </t>
  </si>
  <si>
    <t>عدد السكان الكلي والحاجة التقديرية لكمية المياه الصالحة للشرب حسب البيئة والمحافظة لسنة 2018</t>
  </si>
  <si>
    <t>التوزيع النسبي لكمية المياه الصالحة للشرب المنتجة حسب القطاع والمحافظة لسنة 2018</t>
  </si>
  <si>
    <t>النسب المئوية لأهم المشاكل التي يعاني منها قطاع المياه في المحافظات لسنة 2018</t>
  </si>
  <si>
    <t>الحدود الدنيا والعليا ومعدل الفحوصات البكتريولوجية لماء نهر دجلة عند مآخذ مشاريع دائرة ماء بغداد لسنة 2018</t>
  </si>
  <si>
    <t xml:space="preserve"> الحدود الدنيا والعليا والمعدل لنتائج الفحوصات الكيمياوية والفيزياوية للماء الخام والشرب حسب المحافظة لسنة 2018 </t>
  </si>
  <si>
    <t>موقف الإغمار للأهوار حسب المحافظة والشهرلسنة 2018</t>
  </si>
  <si>
    <t>المعدل الشهري للتصاريف الداخلة للأهوار لسنة 2018</t>
  </si>
  <si>
    <t>نتائج الفحوصات لعينات مياه أهوار محافظة ذي قار لسنة 2018</t>
  </si>
  <si>
    <t>نتائج الفحوصات لعينات مياه أهوار محافظة ميسان لسنة 2018</t>
  </si>
  <si>
    <t>نتائج الفحوصات لعينات مياه أهوار محافظة البصرة لسنة 2018</t>
  </si>
  <si>
    <t>نوعية المياه البحرية لسنة 2018</t>
  </si>
  <si>
    <t>عدد النماذج البكتريولوجية المفحوصة والفاشلة ونسبتها المئوية حسب المحافظة لسنة 2018</t>
  </si>
  <si>
    <t>عدد النماذج البكتريولوجية المفحوصة</t>
  </si>
  <si>
    <t>عدد النماذج الفاشلة</t>
  </si>
  <si>
    <t>نسبة الفشل</t>
  </si>
  <si>
    <t xml:space="preserve"> بغداد</t>
  </si>
  <si>
    <t>تركيز النترات في مسطحات المياه البحرية</t>
  </si>
  <si>
    <t>تركيز الفوسفات في مسطحات المياه البحرية</t>
  </si>
  <si>
    <t>تركيز الكلوروفيل في مسطحات المياه البحرية</t>
  </si>
  <si>
    <t>5.83 مايكروغرام / لتر</t>
  </si>
  <si>
    <t>0.929  مايكروغرام / لتر</t>
  </si>
  <si>
    <t>المواد العضوية في مسطحات المياه البحرية</t>
  </si>
  <si>
    <t>المتطلب الحيوي للأوكسجين في مسطحات المياه البحرية</t>
  </si>
  <si>
    <t>المتطلب الكيميائي للأوكسجين في مسطحات المياه البحرية</t>
  </si>
  <si>
    <t>الممرضات</t>
  </si>
  <si>
    <t>تركيز القولونيات البرازية في مسطحات المياه البحرية</t>
  </si>
  <si>
    <t>10 - 10 CFU</t>
  </si>
  <si>
    <t>0.453 مايكروغرام / لتر</t>
  </si>
  <si>
    <t>تركيز الزئبق في المياه البحرية</t>
  </si>
  <si>
    <t>6.0 - 12.0 ملي غرام / لتر</t>
  </si>
  <si>
    <t>75.0 - 200.0  ملي غرام / لتر</t>
  </si>
  <si>
    <t>0.0040 - 0.0089 ملي غرام / لتر</t>
  </si>
  <si>
    <t>تركيز الزئبق في الرواسب</t>
  </si>
  <si>
    <t>تركيز الزئبق في كائنات المياه البحرية الحية</t>
  </si>
  <si>
    <t>0.8461 - 0.9230 ملي غرام / لتر</t>
  </si>
  <si>
    <t xml:space="preserve">  &lt; 0.0005 mg/g</t>
  </si>
  <si>
    <t>35.0 - 80.0 ملي غرام / غرام</t>
  </si>
  <si>
    <t>تركيز الرصاص في كائنات المياه البحرية الحية</t>
  </si>
  <si>
    <t>1.85 ملي غرام / غرام</t>
  </si>
  <si>
    <t>0.01 - 0.02 ملي غرام / لتر</t>
  </si>
  <si>
    <t>16.97 - 55.91 ملي غرام / غرام</t>
  </si>
  <si>
    <t>تركيز النيكل في كائنات المياه البحرية الحية</t>
  </si>
  <si>
    <t>5.43 ملي غرام / غرام</t>
  </si>
  <si>
    <t>تركيز الزرنيخ في المياه البحرية</t>
  </si>
  <si>
    <t>0.0680 - 0.1120 ملي غرام / لتر</t>
  </si>
  <si>
    <t>تركيز الزرنيخ في الرواسب</t>
  </si>
  <si>
    <t>0.5 - 40.0 ملي غرام / غرام</t>
  </si>
  <si>
    <t>تركيز الزرنيخ في كائنات المياه البحرية الحية</t>
  </si>
  <si>
    <t>تركيز الكادميوم في المياه البحرية</t>
  </si>
  <si>
    <t>0.0450 - 0.0660 ملي غرام / لتر</t>
  </si>
  <si>
    <t>تركيز الكادميوم في الرواسب</t>
  </si>
  <si>
    <t>0.20 - 0.38 ملي غرام / غرام</t>
  </si>
  <si>
    <t>تركيز الكادميوم في كائنات المياه البحرية الحية</t>
  </si>
  <si>
    <t>0.083 - 0.11 ملي غرام / غرام</t>
  </si>
  <si>
    <t>8.4 - 8.8</t>
  </si>
  <si>
    <t>الحامضية</t>
  </si>
  <si>
    <t xml:space="preserve">القاعدية </t>
  </si>
  <si>
    <t>درجات الحرارة</t>
  </si>
  <si>
    <t>17.8 - 19.5 درجة مئوية</t>
  </si>
  <si>
    <t>المواد الصلبة العالقة الكلية</t>
  </si>
  <si>
    <t>64.60 - 78.60 ملي غرام / لتر</t>
  </si>
  <si>
    <t>الملوحة</t>
  </si>
  <si>
    <t>39.1 - 44.4 ppt</t>
  </si>
  <si>
    <t>الاوكسجين المذاب في مسطحات المياه العذبة</t>
  </si>
  <si>
    <t>7.9 - 8.1 ملي غرام / لتر</t>
  </si>
  <si>
    <t>التوصيلية الكهربائية</t>
  </si>
  <si>
    <t>61.6 - 65.8   mS cm</t>
  </si>
  <si>
    <t>العكارة</t>
  </si>
  <si>
    <t>7.5 - 15.9 NTU</t>
  </si>
  <si>
    <t>المواد الصلبة الذائبة</t>
  </si>
  <si>
    <t>36900- 39500 ملي غرام / لتر</t>
  </si>
  <si>
    <t>الكثافة</t>
  </si>
  <si>
    <t>المد الاحمر</t>
  </si>
  <si>
    <t>الحدوث</t>
  </si>
  <si>
    <t>المناطق المتضررة</t>
  </si>
  <si>
    <t>الفترة</t>
  </si>
  <si>
    <t>التلوث النفطي</t>
  </si>
  <si>
    <t>مساحة البقع النفطية</t>
  </si>
  <si>
    <t>كمية كرات القطران</t>
  </si>
  <si>
    <t>متوسط نصيب الفرد من المياه المجهزّة للسكان الكلي (الماء المباع) الصالحة للشرب (لتر/ يوم)</t>
  </si>
  <si>
    <t>متوسط نصيب الفرد من المياه المجهزّة للسكان المخدومين (الماء المباع) الصالحة للشرب (لتر/ يوم)</t>
  </si>
  <si>
    <t>عدد السكان الكلي *</t>
  </si>
  <si>
    <t>كمية المياه الكلية المنتجة (الماء المباع + الموزع  مجاناً) (م³/ يوم)</t>
  </si>
  <si>
    <r>
      <rPr>
        <b/>
        <sz val="10"/>
        <rFont val="Arial"/>
        <family val="2"/>
      </rPr>
      <t>&lt;</t>
    </r>
    <r>
      <rPr>
        <b/>
        <sz val="10"/>
        <rFont val="Times New Roman"/>
        <family val="1"/>
      </rPr>
      <t xml:space="preserve"> 0.01</t>
    </r>
  </si>
  <si>
    <t xml:space="preserve">   ..</t>
  </si>
  <si>
    <t>كمية المياه الموّزعة مجاناً (م³/ يوم)</t>
  </si>
  <si>
    <t>الأنبار ، بابل ، صلاح الدين ، ذي قار ، ميسان ، البصرة</t>
  </si>
  <si>
    <t>كركوك ، ديالى ، أطراف بغداد ، بابل ، كربلاء ، واسط ، صلاح الدين ، القادسية ، المثنى ، ذي قار ، ميسان ، البصرة</t>
  </si>
  <si>
    <t>نينوى ، ديالى ، أطراف بغداد ، بابل ، صلاح الدين ، النجف ، القادسية ، المثنى ، ذي قار ، ميسان ، البصرة</t>
  </si>
  <si>
    <t>نينوى ، الأنبار ، أطراف بغداد ، بابل ، واسط ، صلاح الدين ، القادسية ، المثنى ، ذي قار ، ميسان ، البصرة</t>
  </si>
  <si>
    <t>أطراف بغداد ، بابل ، القادسية ، ميسان ، البصرة</t>
  </si>
  <si>
    <t>نينوى ، ديالى ، أمانة بغداد ، بابل ، واسط ، صلاح الدين ، القادسية ، المثنى ، ذي قار ، ميسان ، البصرة</t>
  </si>
  <si>
    <t>نينوى ، كركوك ، الأنبار ، أطراف بغداد ، كربلاء ، صلاح الدين ، النجف ، ميسان ، البصرة</t>
  </si>
  <si>
    <t>نينوى ، كركوك ، ديالى ، الأنبار ، أمانة بغداد ، أطراف بغداد ، بابل ، كربلاء ، واسط ، صلاح الدين ، النجف ، القادسية ، المثنى ، ذي قار ، ميسان ، البصرة</t>
  </si>
  <si>
    <t>نينوى ، كركوك ، ديالى ، الأنبار ، أمانة بغداد ، أطراف بغداد ، بابل ، كربلاء ، واسط ، صلاح الدين ، القادسية ، المثنى ، ذي قار ، ميسان ، البصرة</t>
  </si>
  <si>
    <t>نينوى ، كركوك ، الأنبار ، أطراف بغداد ، بابل ، كربلاء ، واسط ، صلاح الدين ، النجف ، القادسية ، المثنى ، ذي قار ، ميسان ، البصرة</t>
  </si>
  <si>
    <t>نينوى ، كركوك ، الأنبار ، صلاح الدين ، البصرة</t>
  </si>
  <si>
    <t xml:space="preserve">نينوى ، كركوك ، ديالى ، الأنبار ، كربلاء ، واسط ، صلاح الدين ، القادسية ، المثنى </t>
  </si>
  <si>
    <t xml:space="preserve">نقطة الدخول محطة  (E2) منطقة حصيبة. </t>
  </si>
  <si>
    <t>المنطقة المحصورة من (E7 ـــ E2) من الحدود حتى الفلوجة.</t>
  </si>
  <si>
    <t>المنطقة المحصورة من (E10 ـــ E2) من الحدود حتى مدينة الكفل.</t>
  </si>
  <si>
    <t>المنطقة المحصورة من (E13 ـــ E2) من الحدود حتى أبو صخير.</t>
  </si>
  <si>
    <t>المنطقة المحصورة من (E15 ـــ E2) من الحدود حتى السماوة.</t>
  </si>
  <si>
    <t>المنطقة المحصورة من (E16 ـــ E2) من الحدود حتى الخضر.</t>
  </si>
  <si>
    <t>المنطقة المحصورة من (E19 ـــ E2) من الحدود حتى جنوب مدينة الناصرية.</t>
  </si>
  <si>
    <t>المنطقة المحصورة من (E20 ـــ E2) من الحدود حتى الكرمة.</t>
  </si>
  <si>
    <t>المنطقة المحصورة من نقطة الدخول للاراضي العراقية (T1) شمال بحيرة سد الموصل .</t>
  </si>
  <si>
    <t>المنطقة المحصورة من نقطة الدخول للاراضي العراقية (T1) وحتى جنوب مدينة تكريت  (T16) الضلوعية .</t>
  </si>
  <si>
    <t>المنطقة المحصورة من نقطة الدخول للاراضي العراقية (T1) وحتى جسر المثنى   (T17) شمال مدينة بغداد.</t>
  </si>
  <si>
    <t>المنطقة المحصورة من نقطة الدخول للاراضي العراقية (T1) وحتى محطة  (T24 B2) جنوب بغداد .</t>
  </si>
  <si>
    <t>المنطقة المحصورة من نقطة الدخول للاراضي العراقية (T1) وحتى محطة  (T28) مدينة الكوت مجمع ماء الكرامة.</t>
  </si>
  <si>
    <t>المنطقة المحصورة من نقطة الدخول للاراضي العراقية (T1) وحتى محطة  (T31) مدينة قلعة صالح.</t>
  </si>
  <si>
    <t>المنطقة المحصورة من نقطة الدخول للاراضي العراقية (T1) وحتى محطة  (T34) مدينة القرنة.</t>
  </si>
  <si>
    <t>نقطة الدخول محطة 2ـ DI (جلولاء).</t>
  </si>
  <si>
    <t>المنطقة المحصورة من2ـ DI  ــ 5ـ DI (بعقوبة 5ـ DI ) .</t>
  </si>
  <si>
    <t>المنطقة المحصورة من2ـ DI  ــ 7ـ DI (جسر ديالى القديم  7ـ DI ) .</t>
  </si>
  <si>
    <t>المعدل السنوي</t>
  </si>
  <si>
    <t>2017 - 2018</t>
  </si>
  <si>
    <t>. 5</t>
  </si>
  <si>
    <t>الخزن الحي لغاية المنافذ السفلى (مليار م³)</t>
  </si>
  <si>
    <t xml:space="preserve">..  بيانات غير متوفرة </t>
  </si>
  <si>
    <r>
      <t>مجموع المساحة المؤهلة للإغمار (كم</t>
    </r>
    <r>
      <rPr>
        <b/>
        <sz val="10"/>
        <rFont val="Times New Roman"/>
        <family val="1"/>
      </rPr>
      <t>²</t>
    </r>
    <r>
      <rPr>
        <b/>
        <sz val="10"/>
        <rFont val="Arial"/>
        <family val="2"/>
      </rPr>
      <t>)</t>
    </r>
  </si>
  <si>
    <t>مجموع الواردات عبر المغذيات</t>
  </si>
  <si>
    <t>مجموع كميات الأمطار</t>
  </si>
  <si>
    <r>
      <rPr>
        <b/>
        <sz val="10"/>
        <rFont val="Arial"/>
        <family val="2"/>
      </rPr>
      <t>(</t>
    </r>
    <r>
      <rPr>
        <b/>
        <sz val="12"/>
        <rFont val="Arial"/>
        <family val="2"/>
      </rPr>
      <t>م³)</t>
    </r>
  </si>
  <si>
    <t>المجموع السنوي</t>
  </si>
  <si>
    <t>مليون م³</t>
  </si>
  <si>
    <t>نتائج الفحوصات لعينات مياه أهوار محافظة القادسية لسنة 2018</t>
  </si>
  <si>
    <t>اب</t>
  </si>
  <si>
    <t>ايلول</t>
  </si>
  <si>
    <t>OR</t>
  </si>
  <si>
    <t>/</t>
  </si>
  <si>
    <t>mg/l (ppm)</t>
  </si>
  <si>
    <t>DO</t>
  </si>
  <si>
    <t>pH</t>
  </si>
  <si>
    <t>po4</t>
  </si>
  <si>
    <t>EC</t>
  </si>
  <si>
    <t>Turb</t>
  </si>
  <si>
    <t>ALK</t>
  </si>
  <si>
    <t>عفكs1</t>
  </si>
  <si>
    <t>عفكs2</t>
  </si>
  <si>
    <t>عفكs3</t>
  </si>
  <si>
    <t>عفكs4</t>
  </si>
  <si>
    <t>عفكs5</t>
  </si>
  <si>
    <t>عفكs</t>
  </si>
  <si>
    <t>ام النعاج 1</t>
  </si>
  <si>
    <t>ام النعاج 2</t>
  </si>
  <si>
    <t>العريضة1</t>
  </si>
  <si>
    <t>العريضة 2</t>
  </si>
  <si>
    <t>عودة 1</t>
  </si>
  <si>
    <t>عودة 2</t>
  </si>
  <si>
    <t>ناحية الخير</t>
  </si>
  <si>
    <t>ام الورد</t>
  </si>
  <si>
    <t>ايار</t>
  </si>
  <si>
    <t>تشرين1</t>
  </si>
  <si>
    <t>تشرين2</t>
  </si>
  <si>
    <t>كانون 1</t>
  </si>
  <si>
    <t>الشافي</t>
  </si>
  <si>
    <t>الدباب</t>
  </si>
  <si>
    <t>اذار</t>
  </si>
  <si>
    <t>تابع / جدول (1-31 د)</t>
  </si>
  <si>
    <t>ابو زرك</t>
  </si>
  <si>
    <t>العدل</t>
  </si>
  <si>
    <t>السناف</t>
  </si>
  <si>
    <t>ابو سوباط</t>
  </si>
  <si>
    <t>العملاق</t>
  </si>
  <si>
    <t>كمية التبخر من السدود والخزانات حسب الأشهر للسنة المائية (2017-2018)</t>
  </si>
  <si>
    <t>جدول (1)</t>
  </si>
  <si>
    <t>جدول (2)</t>
  </si>
  <si>
    <t>جدول (3)</t>
  </si>
  <si>
    <t xml:space="preserve"> تابع/ جدول (3)</t>
  </si>
  <si>
    <t>جدول (4)</t>
  </si>
  <si>
    <t>جدول (5)</t>
  </si>
  <si>
    <t>جدول (6)</t>
  </si>
  <si>
    <t>جدول (7)</t>
  </si>
  <si>
    <t>جدول (8)</t>
  </si>
  <si>
    <t>جدول (9 أ)</t>
  </si>
  <si>
    <t>جدول (9 ب)</t>
  </si>
  <si>
    <r>
      <t xml:space="preserve">جدول (9 </t>
    </r>
    <r>
      <rPr>
        <b/>
        <sz val="12"/>
        <rFont val="Cambria"/>
        <family val="1"/>
        <scheme val="major"/>
      </rPr>
      <t>ج</t>
    </r>
    <r>
      <rPr>
        <b/>
        <sz val="12"/>
        <rFont val="Arial"/>
        <family val="2"/>
      </rPr>
      <t>)</t>
    </r>
  </si>
  <si>
    <t>جدول (10)</t>
  </si>
  <si>
    <t>جدول (11)</t>
  </si>
  <si>
    <t>جدول (12)</t>
  </si>
  <si>
    <t>جدول (13)</t>
  </si>
  <si>
    <t>جدول (14)</t>
  </si>
  <si>
    <t>جدول ( 15)</t>
  </si>
  <si>
    <t>جدول (16)</t>
  </si>
  <si>
    <t>جدول (17)</t>
  </si>
  <si>
    <t>جدول ( 18)</t>
  </si>
  <si>
    <t>جدول ( 19)</t>
  </si>
  <si>
    <t>جدول (20)</t>
  </si>
  <si>
    <t>جدول ( 21)</t>
  </si>
  <si>
    <t>جدول ( 22)</t>
  </si>
  <si>
    <t>جدول ( 23)</t>
  </si>
  <si>
    <t>جدول (24)</t>
  </si>
  <si>
    <t>جدول (25)</t>
  </si>
  <si>
    <t>جدول (26)</t>
  </si>
  <si>
    <t>تابع / جدول (26)</t>
  </si>
  <si>
    <t xml:space="preserve"> جدول (27)</t>
  </si>
  <si>
    <t xml:space="preserve"> تابع / جدول (27)</t>
  </si>
  <si>
    <t>جدول (28)</t>
  </si>
  <si>
    <t>تابع/ جدول (28)</t>
  </si>
  <si>
    <t>جدول (29)</t>
  </si>
  <si>
    <t>جدول ( 30 أ)</t>
  </si>
  <si>
    <t>جدول ( 30 ب)</t>
  </si>
  <si>
    <t>جدول (30 ج)</t>
  </si>
  <si>
    <t>جدول (31 أ)</t>
  </si>
  <si>
    <t>تابع / جدول (31 أ)</t>
  </si>
  <si>
    <t>جدول (31 ب)</t>
  </si>
  <si>
    <t>تابع / جدول (31 ب)</t>
  </si>
  <si>
    <t>جدول (31 ج)</t>
  </si>
  <si>
    <t>تابع / جدول (31 ج)</t>
  </si>
  <si>
    <t>جدول (31 د)</t>
  </si>
  <si>
    <t>تابع / جدول (31 د)</t>
  </si>
  <si>
    <t>جدول (32)</t>
  </si>
  <si>
    <t>جدول (33)</t>
  </si>
  <si>
    <t>الكمية ( مليار م³/سنة)</t>
  </si>
  <si>
    <t xml:space="preserve">         المجموع الشهري لكمية الأمطار الساقطة خلال السنة المائية 2017-2018</t>
  </si>
  <si>
    <t>متوسط نصيب الفرد من المياه المجهزة للسكان الكلي (الماء المباع + الموّزع مجاناً) (لتر/ يوم)</t>
  </si>
  <si>
    <t>نسب وكميات المياه المجهزّة للإستخدامات (الزراعية، المنزلية، الصناعية والبيئية) للسنة المائية (2018-2017)</t>
  </si>
  <si>
    <t>عدد السكان الكلي ومعدل كميات المياه الصالحة للشرب المجهزة للسكان ومتوسط نصيب الفرد منها حسب البيئة والمحافظة لسنة 2018</t>
  </si>
  <si>
    <t>عدد السكان الكلي وعدد السكان المخدومين بشبكات توزيع المياه الصالحة للشرب ومتوسط نصيب الفرد من المياه المجهزّة للسكان الكلي و السكان المخدومين حسب البيئة والمحافظة لسنة 2018</t>
  </si>
  <si>
    <t>كمية مياه الأهوار لسنة 2018</t>
  </si>
  <si>
    <t xml:space="preserve">كمية مياه الأهوار </t>
  </si>
  <si>
    <t xml:space="preserve">  الواردات المائية لنهري دجلة وروافده والفرات للسنة المائية (2016-2017) و (2017-2018)</t>
  </si>
  <si>
    <t>نصيب الفرد من واردات نهري دجلة وروافده والفرات للسنوات المائية من (2009 ـــ 2010) الى (2017 ـــ 2018)</t>
  </si>
  <si>
    <t xml:space="preserve">   الحدود الدنيا والعليا والمعدل لنتائج الفحوصات الكيمياوية والفيزياوية لماء النهر والشرب لمشاريع دائرة ماء بغداد لسنة 2018</t>
  </si>
  <si>
    <t>* عدد السكان حسب تقديرات الجهاز المركزي للاحصاء : بناءاً على ما شهده العراق من حملات قتل وإبادة جماعية للسنوات (2015 ، 2016 ، 2017) مارسها داعش وقوى إرهابية ضد العراقيين والدمار الذي لحق ببعض المحافظات بسبب الأوضاع الأمنية غير المستقرة التي مر بها البلد ، تم إعداد إسقاطات سكانية جديدة بناءاً على فرضيات سكانية تتلائم مع واقع البلد من حيث تخفيض الخصوبة وتوقع العمر عند الولادة.</t>
  </si>
  <si>
    <t>ملاحظة : لم تسجل أمطار خلال أشهر ( حزيران، تموز، آب وأيلول)</t>
  </si>
  <si>
    <t>تراكيز الكلوريدات والكبريتات والعسرة الكلية والمواد الصلبة الذائبة في مياه نهر الفرات مقارنة مع نسبة الزيادة المئوية عن نقطة الدخول إلى الأراضي العراقية لسنة 2018</t>
  </si>
  <si>
    <t>تراكيز الكلوريدات والكبريتات والعسرة الكلية والمواد الصلبة الذائبة في مياه نهر دجلة مقارنة مع نسبة الزيادة المئوية عن نقطة الدخول إلى الاراضي العراقية لسنة 2018</t>
  </si>
  <si>
    <t>..  بيانات غير متوفرة</t>
  </si>
  <si>
    <t xml:space="preserve">    تراكيز الكلوريدات والكبريتات والعسرة الكلية والمواد الصلبة الذائبة في مياه نهر ديالى مقارنة مع نسبة الزيادة المئوية عن نقطة الدخول إلى الاراضي العراقية لسنة 2018</t>
  </si>
  <si>
    <t>المواد العالقة الصلبة *</t>
  </si>
  <si>
    <t>الأهوار الوسطى (اهوار القرنة)</t>
  </si>
  <si>
    <t>هور الحّمار</t>
  </si>
  <si>
    <t xml:space="preserve">   الحويزة</t>
  </si>
  <si>
    <t xml:space="preserve">   الوسطى</t>
  </si>
  <si>
    <t xml:space="preserve">   الحمّار</t>
  </si>
  <si>
    <t xml:space="preserve">   المجموع</t>
  </si>
  <si>
    <t xml:space="preserve">المصدر : وزارة الصحة والبيئة - القطاع الصحي / قسم الإحصاء الصحي والحياتي </t>
  </si>
  <si>
    <t>عدد ونسبة مشاريع المياه حسب الطاقات التصميمية والمتاحة والمنتجة والمياه الخام المسحوبة وحسب المحافظة لسنة 2018</t>
  </si>
  <si>
    <t>عدد ونسبة المجمعات المائية حسب الطاقات التصميمية والمتاحة والمنتجة والمياه الخام المسحوبة وحسب المحافظة لسنة 2018</t>
  </si>
  <si>
    <t>عدد ونسبة محطات تحلية المياه (RO) حسب الطاقات التصميمية والمتاحة والمنتجة والمياه الخام المسحوبة وحسب المحافظة لسنة 2018</t>
  </si>
  <si>
    <t>عدد ونسبة الآبار ومحطات إنتاج المياه المنصوبة على الآبار حسب الطاقات التصميمية والمتاحة والمنتجة والمياه الخام المسحوبة وحسب المحافظة لسنة 2018</t>
  </si>
  <si>
    <t xml:space="preserve">   عدد ونسبة المحطات العاملة بالطاقة الشمسية حسب الطاقات التصميمية والمتاحة والمنتجة والمياه الخام المسحوبة وحسب المحافظة لسنة 2018</t>
  </si>
  <si>
    <t>* المجموع الكلي لكمية المياه المنتجة = مجموع الكميات المنتجة من (المشاريع + المجمعات المائية + محطات تحلية المياه (RO)+ محطات إنتاج المياه المنصوبة على الأبار + المحطات العاملة بالطاقة الشمسية - كمية المياه الخام المسحوبة من المشاريع والمجمعات المائية لمحطات التحلية)</t>
  </si>
  <si>
    <t>* *  المجموع الكلي لكمية المياه المنتجة = مجموع الكميات المنتجة من (المشاريع + المجمعات المائية + محطات تحلية المياه (RO)+ محطات إنتاج المياه المنصوبة على الأبار + المحطات العاملة بالطاقة الشمسية - كمية المياه الخام المسحوبة من المشاريع والمجمعات المائية لمحطات التحلية)</t>
  </si>
  <si>
    <t xml:space="preserve">** يشمل إيراد نهر العظيم الكمية الفائضة من مشروع ري كركوك علماً أن حوض العظيم يعتمد على الأمطار فقط ومعدله العام محسوب للمدة من (1945-1990)                                                                                                                   </t>
  </si>
  <si>
    <r>
      <rPr>
        <b/>
        <sz val="10"/>
        <rFont val="Arial"/>
        <family val="2"/>
      </rPr>
      <t>&lt;</t>
    </r>
    <r>
      <rPr>
        <b/>
        <sz val="10"/>
        <rFont val="Times New Roman"/>
        <family val="1"/>
      </rPr>
      <t xml:space="preserve"> 0.02</t>
    </r>
  </si>
  <si>
    <t xml:space="preserve">عدد محطات إنتاج المياه الصالحة للشرب حسب النوع والحالة العملية وحسب المحافظة لسنة 2018 </t>
  </si>
  <si>
    <t xml:space="preserve">أمانة بغداد ، صلاح الدين ، ميسان </t>
  </si>
  <si>
    <t>الواردات المائية لنهري دجلة وروافده والفرات للسنة المائية (2017-2018) حسب الأشهر</t>
  </si>
  <si>
    <t>معدل التصاريف المجهّزة للأحواض لمختلف الأغراض خلال السنة المائية (2017-2018) مقارنة مع السنة المائية (2016-2017) حسب الأشهر</t>
  </si>
  <si>
    <t xml:space="preserve">كمية الأمطار الساقطة لمواقع منتخبة ومقارنتها بالمعدل العام خلال السنة المائية (2017-2018) حسب الأشهر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</si>
</sst>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0.000"/>
    <numFmt numFmtId="167" formatCode="_(* #,##0_);_(* \(#,##0\);_(* &quot;-&quot;??_);_(@_)"/>
    <numFmt numFmtId="168" formatCode="_(* #,##0.0_);_(* \(#,##0.0\);_(* &quot;-&quot;??_);_(@_)"/>
    <numFmt numFmtId="169" formatCode="0.000%"/>
    <numFmt numFmtId="170" formatCode="#,##0.0"/>
    <numFmt numFmtId="171" formatCode="_-* #,##0_-;\-* #,##0_-;_-* &quot;-&quot;??_-;_-@_-"/>
    <numFmt numFmtId="172" formatCode="_-* #,##0.0_-;\-* #,##0.0_-;_-* &quot;-&quot;??_-;_-@_-"/>
    <numFmt numFmtId="173" formatCode="0.0%"/>
  </numFmts>
  <fonts count="5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b/>
      <sz val="10"/>
      <name val="Arial"/>
      <family val="2"/>
    </font>
    <font>
      <b/>
      <sz val="10"/>
      <name val="Simplified Arabic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Times New Roman"/>
      <family val="1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9"/>
      <name val="Simplified Arabic"/>
      <family val="1"/>
    </font>
    <font>
      <b/>
      <sz val="12"/>
      <name val="Cambria"/>
      <family val="1"/>
      <scheme val="major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rgb="FF000000"/>
      <name val="Times New Roman"/>
      <family val="1"/>
    </font>
    <font>
      <b/>
      <sz val="10"/>
      <color indexed="8"/>
      <name val="Times New Roman"/>
      <family val="1"/>
    </font>
    <font>
      <b/>
      <sz val="9"/>
      <color indexed="8"/>
      <name val="Simplified Arabic"/>
      <family val="1"/>
    </font>
    <font>
      <b/>
      <sz val="9"/>
      <color indexed="8"/>
      <name val="Times New Roman"/>
      <family val="1"/>
    </font>
    <font>
      <sz val="11"/>
      <color indexed="8"/>
      <name val="Arial"/>
      <family val="2"/>
    </font>
    <font>
      <b/>
      <sz val="10"/>
      <color indexed="8"/>
      <name val="Simplified Arabic"/>
      <family val="1"/>
    </font>
    <font>
      <sz val="10"/>
      <color indexed="8"/>
      <name val="Arial"/>
      <family val="2"/>
    </font>
    <font>
      <b/>
      <sz val="8"/>
      <name val="Simplified Arabic"/>
      <family val="1"/>
    </font>
    <font>
      <b/>
      <sz val="12"/>
      <name val="Simplified Arabic"/>
      <family val="1"/>
    </font>
    <font>
      <sz val="10"/>
      <name val="Times New Roman"/>
      <family val="1"/>
    </font>
    <font>
      <b/>
      <sz val="9"/>
      <color theme="1"/>
      <name val="Times New Roman"/>
      <family val="1"/>
    </font>
    <font>
      <b/>
      <sz val="11"/>
      <color indexed="8"/>
      <name val="Arial"/>
      <family val="2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b/>
      <sz val="8"/>
      <name val="Times New Roman"/>
      <family val="1"/>
    </font>
    <font>
      <sz val="9"/>
      <color theme="1"/>
      <name val="Times New Roman"/>
      <family val="1"/>
    </font>
    <font>
      <b/>
      <sz val="11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name val="Cambria"/>
      <family val="1"/>
      <scheme val="major"/>
    </font>
    <font>
      <b/>
      <sz val="12"/>
      <color indexed="8"/>
      <name val="Arial"/>
      <family val="2"/>
    </font>
    <font>
      <b/>
      <sz val="11"/>
      <color indexed="8"/>
      <name val="Simplified Arabic"/>
      <family val="1"/>
    </font>
    <font>
      <b/>
      <sz val="10"/>
      <color indexed="8"/>
      <name val="Cambria"/>
      <family val="1"/>
      <scheme val="major"/>
    </font>
    <font>
      <b/>
      <vertAlign val="superscript"/>
      <sz val="10"/>
      <name val="Arial"/>
      <family val="2"/>
    </font>
    <font>
      <sz val="11"/>
      <color indexed="8"/>
      <name val="Cambria"/>
      <family val="1"/>
      <scheme val="major"/>
    </font>
    <font>
      <b/>
      <sz val="11"/>
      <color indexed="8"/>
      <name val="Cambria"/>
      <family val="1"/>
      <scheme val="major"/>
    </font>
    <font>
      <b/>
      <sz val="9"/>
      <color indexed="8"/>
      <name val="Calibri"/>
      <family val="2"/>
      <scheme val="minor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indexed="8"/>
      <name val="Times New Roman"/>
      <family val="1"/>
    </font>
    <font>
      <b/>
      <strike/>
      <sz val="9"/>
      <name val="Arial"/>
      <family val="2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.5"/>
      <color rgb="FF000000"/>
      <name val="Arial"/>
      <family val="2"/>
    </font>
    <font>
      <b/>
      <sz val="9.5"/>
      <color theme="1"/>
      <name val="Sultan Medium"/>
    </font>
    <font>
      <b/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auto="1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">
    <xf numFmtId="0" fontId="0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2" fillId="0" borderId="0"/>
    <xf numFmtId="0" fontId="22" fillId="0" borderId="0"/>
  </cellStyleXfs>
  <cellXfs count="1181">
    <xf numFmtId="0" fontId="0" fillId="0" borderId="0" xfId="0"/>
    <xf numFmtId="0" fontId="1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165" fontId="1" fillId="0" borderId="0" xfId="0" applyNumberFormat="1" applyFont="1" applyAlignment="1">
      <alignment vertical="center"/>
    </xf>
    <xf numFmtId="1" fontId="7" fillId="0" borderId="2" xfId="0" applyNumberFormat="1" applyFont="1" applyBorder="1" applyAlignment="1">
      <alignment horizontal="center" vertical="center" wrapText="1"/>
    </xf>
    <xf numFmtId="9" fontId="6" fillId="0" borderId="0" xfId="0" applyNumberFormat="1" applyFont="1" applyBorder="1" applyAlignment="1">
      <alignment horizontal="center" vertical="center" wrapText="1"/>
    </xf>
    <xf numFmtId="0" fontId="8" fillId="3" borderId="0" xfId="0" applyFont="1" applyFill="1" applyBorder="1" applyAlignment="1">
      <alignment horizontal="right" vertical="center" wrapText="1"/>
    </xf>
    <xf numFmtId="1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/>
    <xf numFmtId="0" fontId="11" fillId="0" borderId="1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1" fontId="0" fillId="0" borderId="0" xfId="0" applyNumberFormat="1" applyBorder="1"/>
    <xf numFmtId="0" fontId="1" fillId="0" borderId="0" xfId="0" applyFont="1" applyBorder="1" applyAlignment="1">
      <alignment vertical="center"/>
    </xf>
    <xf numFmtId="0" fontId="0" fillId="0" borderId="8" xfId="0" applyBorder="1"/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7" fillId="0" borderId="9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0" xfId="0" applyFill="1"/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readingOrder="2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9" fontId="4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left" vertical="center" wrapText="1" readingOrder="2"/>
    </xf>
    <xf numFmtId="0" fontId="21" fillId="0" borderId="0" xfId="0" applyFont="1" applyFill="1" applyBorder="1" applyAlignment="1">
      <alignment horizontal="right" vertical="center" wrapText="1" readingOrder="2"/>
    </xf>
    <xf numFmtId="0" fontId="21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7" fillId="0" borderId="0" xfId="0" applyFont="1" applyBorder="1" applyAlignment="1">
      <alignment horizontal="right" vertical="center" wrapText="1"/>
    </xf>
    <xf numFmtId="0" fontId="9" fillId="0" borderId="0" xfId="0" applyFont="1" applyAlignment="1">
      <alignment horizontal="left"/>
    </xf>
    <xf numFmtId="0" fontId="12" fillId="7" borderId="8" xfId="0" applyFont="1" applyFill="1" applyBorder="1" applyAlignment="1">
      <alignment horizontal="right"/>
    </xf>
    <xf numFmtId="0" fontId="4" fillId="7" borderId="8" xfId="0" applyFont="1" applyFill="1" applyBorder="1" applyAlignment="1">
      <alignment horizontal="center"/>
    </xf>
    <xf numFmtId="0" fontId="0" fillId="7" borderId="0" xfId="0" applyFill="1" applyAlignment="1">
      <alignment horizontal="center" vertical="center" wrapText="1"/>
    </xf>
    <xf numFmtId="0" fontId="4" fillId="7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0" fillId="7" borderId="0" xfId="0" applyFill="1"/>
    <xf numFmtId="0" fontId="5" fillId="7" borderId="0" xfId="0" applyFont="1" applyFill="1" applyBorder="1" applyAlignment="1">
      <alignment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left" vertical="center" wrapText="1"/>
    </xf>
    <xf numFmtId="0" fontId="14" fillId="7" borderId="0" xfId="0" applyFont="1" applyFill="1" applyBorder="1" applyAlignment="1">
      <alignment horizontal="right" vertical="center" wrapText="1"/>
    </xf>
    <xf numFmtId="0" fontId="0" fillId="0" borderId="16" xfId="0" applyBorder="1"/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4" fillId="0" borderId="2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10" fontId="21" fillId="0" borderId="0" xfId="0" applyNumberFormat="1" applyFont="1" applyFill="1" applyBorder="1" applyAlignment="1">
      <alignment horizontal="right" vertical="center" wrapText="1"/>
    </xf>
    <xf numFmtId="0" fontId="8" fillId="3" borderId="0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readingOrder="2"/>
    </xf>
    <xf numFmtId="0" fontId="3" fillId="0" borderId="11" xfId="0" applyFont="1" applyBorder="1" applyAlignment="1">
      <alignment horizontal="right" vertical="center" readingOrder="2"/>
    </xf>
    <xf numFmtId="0" fontId="7" fillId="0" borderId="10" xfId="0" applyFont="1" applyBorder="1" applyAlignment="1">
      <alignment vertical="center" wrapText="1"/>
    </xf>
    <xf numFmtId="43" fontId="11" fillId="0" borderId="2" xfId="1" applyFont="1" applyBorder="1" applyAlignment="1">
      <alignment horizontal="right" vertical="center"/>
    </xf>
    <xf numFmtId="43" fontId="11" fillId="0" borderId="11" xfId="1" applyFont="1" applyBorder="1" applyAlignment="1">
      <alignment horizontal="right" vertical="center"/>
    </xf>
    <xf numFmtId="2" fontId="7" fillId="0" borderId="10" xfId="0" applyNumberFormat="1" applyFont="1" applyBorder="1" applyAlignment="1">
      <alignment vertical="center" wrapText="1"/>
    </xf>
    <xf numFmtId="1" fontId="7" fillId="0" borderId="2" xfId="0" applyNumberFormat="1" applyFont="1" applyBorder="1" applyAlignment="1">
      <alignment vertical="center" wrapText="1"/>
    </xf>
    <xf numFmtId="1" fontId="7" fillId="0" borderId="10" xfId="0" applyNumberFormat="1" applyFont="1" applyBorder="1" applyAlignment="1">
      <alignment vertical="center" wrapText="1"/>
    </xf>
    <xf numFmtId="1" fontId="7" fillId="0" borderId="0" xfId="0" applyNumberFormat="1" applyFont="1" applyBorder="1" applyAlignment="1">
      <alignment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12" xfId="0" applyFont="1" applyBorder="1" applyAlignment="1">
      <alignment horizontal="right" vertical="center" wrapText="1"/>
    </xf>
    <xf numFmtId="0" fontId="11" fillId="0" borderId="13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2" fontId="11" fillId="0" borderId="13" xfId="0" applyNumberFormat="1" applyFont="1" applyBorder="1" applyAlignment="1">
      <alignment vertical="center"/>
    </xf>
    <xf numFmtId="0" fontId="4" fillId="0" borderId="3" xfId="0" applyFont="1" applyBorder="1" applyAlignment="1">
      <alignment horizontal="right"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165" fontId="7" fillId="0" borderId="2" xfId="0" applyNumberFormat="1" applyFont="1" applyBorder="1" applyAlignment="1">
      <alignment vertical="center" wrapText="1"/>
    </xf>
    <xf numFmtId="0" fontId="4" fillId="0" borderId="10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2" fontId="7" fillId="3" borderId="10" xfId="0" applyNumberFormat="1" applyFont="1" applyFill="1" applyBorder="1" applyAlignment="1">
      <alignment horizontal="right" vertical="center"/>
    </xf>
    <xf numFmtId="2" fontId="7" fillId="0" borderId="10" xfId="0" applyNumberFormat="1" applyFont="1" applyBorder="1" applyAlignment="1">
      <alignment horizontal="right" vertical="center"/>
    </xf>
    <xf numFmtId="0" fontId="7" fillId="3" borderId="2" xfId="0" applyFont="1" applyFill="1" applyBorder="1" applyAlignment="1">
      <alignment horizontal="right" vertical="center"/>
    </xf>
    <xf numFmtId="2" fontId="7" fillId="0" borderId="2" xfId="0" applyNumberFormat="1" applyFont="1" applyBorder="1" applyAlignment="1">
      <alignment horizontal="right" vertical="center"/>
    </xf>
    <xf numFmtId="0" fontId="7" fillId="3" borderId="13" xfId="0" applyFont="1" applyFill="1" applyBorder="1" applyAlignment="1">
      <alignment horizontal="right" vertical="center"/>
    </xf>
    <xf numFmtId="2" fontId="7" fillId="0" borderId="13" xfId="0" applyNumberFormat="1" applyFont="1" applyBorder="1" applyAlignment="1">
      <alignment horizontal="right" vertical="center"/>
    </xf>
    <xf numFmtId="2" fontId="7" fillId="3" borderId="4" xfId="0" applyNumberFormat="1" applyFont="1" applyFill="1" applyBorder="1" applyAlignment="1">
      <alignment horizontal="right" vertical="center"/>
    </xf>
    <xf numFmtId="2" fontId="7" fillId="0" borderId="4" xfId="0" applyNumberFormat="1" applyFont="1" applyBorder="1" applyAlignment="1">
      <alignment horizontal="right" vertical="center"/>
    </xf>
    <xf numFmtId="0" fontId="7" fillId="3" borderId="0" xfId="0" applyFont="1" applyFill="1" applyBorder="1" applyAlignment="1">
      <alignment horizontal="right" vertical="center"/>
    </xf>
    <xf numFmtId="2" fontId="7" fillId="3" borderId="0" xfId="0" applyNumberFormat="1" applyFont="1" applyFill="1" applyBorder="1" applyAlignment="1">
      <alignment horizontal="right" vertical="center"/>
    </xf>
    <xf numFmtId="2" fontId="7" fillId="0" borderId="0" xfId="0" applyNumberFormat="1" applyFont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2" fontId="7" fillId="3" borderId="13" xfId="0" applyNumberFormat="1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2" fontId="18" fillId="0" borderId="3" xfId="0" applyNumberFormat="1" applyFont="1" applyBorder="1" applyAlignment="1">
      <alignment vertical="center" wrapText="1" readingOrder="1"/>
    </xf>
    <xf numFmtId="167" fontId="7" fillId="0" borderId="2" xfId="1" applyNumberFormat="1" applyFont="1" applyBorder="1" applyAlignment="1">
      <alignment vertical="center" wrapText="1"/>
    </xf>
    <xf numFmtId="0" fontId="19" fillId="0" borderId="12" xfId="4" applyFont="1" applyBorder="1" applyAlignment="1">
      <alignment vertical="center" wrapText="1"/>
    </xf>
    <xf numFmtId="0" fontId="19" fillId="0" borderId="2" xfId="4" applyFont="1" applyBorder="1" applyAlignment="1">
      <alignment vertical="center" wrapText="1"/>
    </xf>
    <xf numFmtId="167" fontId="7" fillId="7" borderId="10" xfId="1" applyNumberFormat="1" applyFont="1" applyFill="1" applyBorder="1" applyAlignment="1">
      <alignment horizontal="right" vertical="center" wrapText="1"/>
    </xf>
    <xf numFmtId="167" fontId="7" fillId="7" borderId="2" xfId="1" applyNumberFormat="1" applyFont="1" applyFill="1" applyBorder="1" applyAlignment="1">
      <alignment horizontal="right" vertical="center" wrapText="1"/>
    </xf>
    <xf numFmtId="167" fontId="7" fillId="7" borderId="11" xfId="1" applyNumberFormat="1" applyFont="1" applyFill="1" applyBorder="1" applyAlignment="1">
      <alignment horizontal="right" vertical="center" wrapText="1"/>
    </xf>
    <xf numFmtId="0" fontId="4" fillId="7" borderId="0" xfId="0" applyFont="1" applyFill="1" applyAlignment="1">
      <alignment horizontal="right" vertical="center" wrapText="1"/>
    </xf>
    <xf numFmtId="0" fontId="4" fillId="7" borderId="2" xfId="0" applyFont="1" applyFill="1" applyBorder="1" applyAlignment="1">
      <alignment horizontal="right" vertical="center" wrapText="1"/>
    </xf>
    <xf numFmtId="0" fontId="4" fillId="7" borderId="3" xfId="0" applyFont="1" applyFill="1" applyBorder="1" applyAlignment="1">
      <alignment horizontal="right" vertical="center" wrapText="1"/>
    </xf>
    <xf numFmtId="0" fontId="4" fillId="7" borderId="11" xfId="0" applyFont="1" applyFill="1" applyBorder="1" applyAlignment="1">
      <alignment horizontal="right" vertical="center" wrapText="1"/>
    </xf>
    <xf numFmtId="0" fontId="4" fillId="7" borderId="10" xfId="0" applyFont="1" applyFill="1" applyBorder="1" applyAlignment="1">
      <alignment horizontal="right" vertical="center"/>
    </xf>
    <xf numFmtId="0" fontId="4" fillId="7" borderId="2" xfId="0" applyFont="1" applyFill="1" applyBorder="1" applyAlignment="1">
      <alignment horizontal="right" vertical="center"/>
    </xf>
    <xf numFmtId="0" fontId="4" fillId="7" borderId="11" xfId="0" applyFont="1" applyFill="1" applyBorder="1" applyAlignment="1">
      <alignment horizontal="right" vertical="center"/>
    </xf>
    <xf numFmtId="0" fontId="7" fillId="7" borderId="2" xfId="0" applyFont="1" applyFill="1" applyBorder="1" applyAlignment="1">
      <alignment vertical="center" wrapText="1" readingOrder="2"/>
    </xf>
    <xf numFmtId="2" fontId="7" fillId="7" borderId="2" xfId="0" applyNumberFormat="1" applyFont="1" applyFill="1" applyBorder="1" applyAlignment="1">
      <alignment vertical="center" wrapText="1" readingOrder="2"/>
    </xf>
    <xf numFmtId="165" fontId="7" fillId="7" borderId="2" xfId="0" applyNumberFormat="1" applyFont="1" applyFill="1" applyBorder="1" applyAlignment="1">
      <alignment vertical="center" wrapText="1" readingOrder="2"/>
    </xf>
    <xf numFmtId="0" fontId="4" fillId="7" borderId="0" xfId="0" applyFont="1" applyFill="1" applyBorder="1" applyAlignment="1">
      <alignment horizontal="right" vertical="center" wrapText="1"/>
    </xf>
    <xf numFmtId="0" fontId="5" fillId="7" borderId="12" xfId="0" applyFont="1" applyFill="1" applyBorder="1" applyAlignment="1">
      <alignment horizontal="right" vertical="center" wrapText="1"/>
    </xf>
    <xf numFmtId="0" fontId="5" fillId="7" borderId="2" xfId="0" applyFont="1" applyFill="1" applyBorder="1" applyAlignment="1">
      <alignment horizontal="right" vertical="center" wrapText="1"/>
    </xf>
    <xf numFmtId="166" fontId="7" fillId="7" borderId="2" xfId="0" applyNumberFormat="1" applyFont="1" applyFill="1" applyBorder="1" applyAlignment="1">
      <alignment vertical="center" wrapText="1" readingOrder="2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right" vertical="center"/>
    </xf>
    <xf numFmtId="2" fontId="7" fillId="0" borderId="0" xfId="0" applyNumberFormat="1" applyFont="1" applyBorder="1" applyAlignment="1">
      <alignment vertical="center" wrapText="1"/>
    </xf>
    <xf numFmtId="2" fontId="7" fillId="0" borderId="3" xfId="0" applyNumberFormat="1" applyFont="1" applyBorder="1" applyAlignment="1">
      <alignment vertical="center" wrapText="1"/>
    </xf>
    <xf numFmtId="167" fontId="11" fillId="0" borderId="2" xfId="1" applyNumberFormat="1" applyFont="1" applyBorder="1" applyAlignment="1">
      <alignment horizontal="right" vertical="center" readingOrder="2"/>
    </xf>
    <xf numFmtId="167" fontId="11" fillId="0" borderId="11" xfId="1" applyNumberFormat="1" applyFont="1" applyBorder="1" applyAlignment="1">
      <alignment horizontal="right" vertical="center" readingOrder="2"/>
    </xf>
    <xf numFmtId="0" fontId="8" fillId="0" borderId="5" xfId="0" applyFont="1" applyBorder="1" applyAlignment="1">
      <alignment horizontal="center" vertical="center"/>
    </xf>
    <xf numFmtId="0" fontId="1" fillId="3" borderId="9" xfId="0" applyFont="1" applyFill="1" applyBorder="1" applyAlignment="1">
      <alignment horizontal="right" vertical="center" readingOrder="2"/>
    </xf>
    <xf numFmtId="0" fontId="4" fillId="3" borderId="9" xfId="0" applyFont="1" applyFill="1" applyBorder="1" applyAlignment="1">
      <alignment horizontal="right" vertical="center" wrapText="1"/>
    </xf>
    <xf numFmtId="43" fontId="7" fillId="3" borderId="9" xfId="1" applyFont="1" applyFill="1" applyBorder="1" applyAlignment="1">
      <alignment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28" fillId="0" borderId="5" xfId="0" applyFont="1" applyBorder="1" applyAlignment="1">
      <alignment horizontal="right" vertical="center"/>
    </xf>
    <xf numFmtId="0" fontId="4" fillId="0" borderId="5" xfId="0" applyFont="1" applyBorder="1"/>
    <xf numFmtId="0" fontId="6" fillId="0" borderId="5" xfId="0" applyFont="1" applyBorder="1" applyAlignment="1">
      <alignment horizontal="center" vertical="center"/>
    </xf>
    <xf numFmtId="1" fontId="7" fillId="0" borderId="3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readingOrder="2"/>
    </xf>
    <xf numFmtId="43" fontId="11" fillId="0" borderId="0" xfId="1" applyFont="1" applyBorder="1" applyAlignment="1">
      <alignment horizontal="right" vertical="center"/>
    </xf>
    <xf numFmtId="167" fontId="11" fillId="0" borderId="0" xfId="1" applyNumberFormat="1" applyFont="1" applyBorder="1" applyAlignment="1">
      <alignment horizontal="right" vertical="center" readingOrder="2"/>
    </xf>
    <xf numFmtId="0" fontId="7" fillId="0" borderId="0" xfId="0" applyFont="1" applyBorder="1" applyAlignment="1">
      <alignment horizontal="right" vertical="center" wrapText="1" readingOrder="2"/>
    </xf>
    <xf numFmtId="0" fontId="11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26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0" fillId="0" borderId="0" xfId="0" applyFont="1"/>
    <xf numFmtId="0" fontId="31" fillId="0" borderId="0" xfId="0" applyFont="1"/>
    <xf numFmtId="0" fontId="7" fillId="7" borderId="10" xfId="0" applyFont="1" applyFill="1" applyBorder="1" applyAlignment="1">
      <alignment horizontal="left" vertical="center"/>
    </xf>
    <xf numFmtId="0" fontId="7" fillId="7" borderId="2" xfId="0" applyFont="1" applyFill="1" applyBorder="1" applyAlignment="1">
      <alignment horizontal="left" vertical="center"/>
    </xf>
    <xf numFmtId="0" fontId="7" fillId="7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left" vertical="center" wrapText="1"/>
    </xf>
    <xf numFmtId="0" fontId="7" fillId="7" borderId="11" xfId="0" applyFont="1" applyFill="1" applyBorder="1" applyAlignment="1">
      <alignment horizontal="left" vertical="center"/>
    </xf>
    <xf numFmtId="0" fontId="7" fillId="7" borderId="1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33" fillId="0" borderId="0" xfId="0" applyFont="1"/>
    <xf numFmtId="0" fontId="6" fillId="0" borderId="5" xfId="0" applyFont="1" applyFill="1" applyBorder="1" applyAlignment="1">
      <alignment vertical="center"/>
    </xf>
    <xf numFmtId="2" fontId="11" fillId="0" borderId="0" xfId="0" applyNumberFormat="1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10" xfId="0" applyFont="1" applyBorder="1" applyAlignment="1">
      <alignment vertical="center"/>
    </xf>
    <xf numFmtId="2" fontId="11" fillId="0" borderId="10" xfId="0" applyNumberFormat="1" applyFont="1" applyBorder="1" applyAlignment="1">
      <alignment vertical="center"/>
    </xf>
    <xf numFmtId="2" fontId="11" fillId="0" borderId="11" xfId="0" applyNumberFormat="1" applyFont="1" applyBorder="1" applyAlignment="1">
      <alignment vertical="center"/>
    </xf>
    <xf numFmtId="167" fontId="7" fillId="7" borderId="3" xfId="1" applyNumberFormat="1" applyFont="1" applyFill="1" applyBorder="1" applyAlignment="1">
      <alignment horizontal="right" vertical="center" wrapText="1"/>
    </xf>
    <xf numFmtId="9" fontId="6" fillId="0" borderId="0" xfId="0" applyNumberFormat="1" applyFont="1" applyFill="1" applyBorder="1" applyAlignment="1">
      <alignment horizontal="center" vertical="center" wrapText="1"/>
    </xf>
    <xf numFmtId="9" fontId="8" fillId="0" borderId="0" xfId="0" applyNumberFormat="1" applyFont="1" applyFill="1" applyBorder="1" applyAlignment="1">
      <alignment horizontal="center" vertical="center" wrapText="1"/>
    </xf>
    <xf numFmtId="2" fontId="7" fillId="0" borderId="10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7" fillId="7" borderId="2" xfId="0" applyFont="1" applyFill="1" applyBorder="1" applyAlignment="1">
      <alignment horizontal="right" vertical="center" wrapText="1" readingOrder="1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3" fontId="7" fillId="0" borderId="5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 wrapText="1"/>
    </xf>
    <xf numFmtId="3" fontId="7" fillId="7" borderId="2" xfId="0" applyNumberFormat="1" applyFont="1" applyFill="1" applyBorder="1" applyAlignment="1">
      <alignment horizontal="right" vertical="center" wrapText="1" readingOrder="2"/>
    </xf>
    <xf numFmtId="3" fontId="7" fillId="7" borderId="2" xfId="0" applyNumberFormat="1" applyFont="1" applyFill="1" applyBorder="1" applyAlignment="1">
      <alignment vertical="center" wrapText="1" readingOrder="2"/>
    </xf>
    <xf numFmtId="3" fontId="7" fillId="7" borderId="0" xfId="0" applyNumberFormat="1" applyFont="1" applyFill="1" applyBorder="1" applyAlignment="1">
      <alignment vertical="center" wrapText="1" readingOrder="2"/>
    </xf>
    <xf numFmtId="3" fontId="7" fillId="7" borderId="11" xfId="0" applyNumberFormat="1" applyFont="1" applyFill="1" applyBorder="1" applyAlignment="1">
      <alignment horizontal="right" vertical="center" wrapText="1" readingOrder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5" xfId="0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 wrapText="1"/>
    </xf>
    <xf numFmtId="0" fontId="4" fillId="0" borderId="0" xfId="0" applyFont="1" applyBorder="1" applyAlignment="1">
      <alignment horizontal="right" vertical="center" wrapText="1"/>
    </xf>
    <xf numFmtId="0" fontId="8" fillId="0" borderId="5" xfId="0" applyFont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35" fillId="0" borderId="0" xfId="0" applyFont="1" applyAlignment="1">
      <alignment vertical="center"/>
    </xf>
    <xf numFmtId="0" fontId="8" fillId="0" borderId="5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 wrapText="1"/>
    </xf>
    <xf numFmtId="0" fontId="8" fillId="3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36" fillId="0" borderId="0" xfId="0" applyFont="1" applyFill="1" applyBorder="1" applyAlignment="1">
      <alignment horizontal="center" vertical="center" wrapText="1"/>
    </xf>
    <xf numFmtId="170" fontId="7" fillId="7" borderId="2" xfId="0" applyNumberFormat="1" applyFont="1" applyFill="1" applyBorder="1" applyAlignment="1">
      <alignment vertical="center" wrapText="1" readingOrder="2"/>
    </xf>
    <xf numFmtId="4" fontId="7" fillId="7" borderId="2" xfId="0" applyNumberFormat="1" applyFont="1" applyFill="1" applyBorder="1" applyAlignment="1">
      <alignment vertical="center" wrapText="1" readingOrder="2"/>
    </xf>
    <xf numFmtId="4" fontId="7" fillId="7" borderId="11" xfId="0" applyNumberFormat="1" applyFont="1" applyFill="1" applyBorder="1" applyAlignment="1">
      <alignment vertical="center" wrapText="1" readingOrder="2"/>
    </xf>
    <xf numFmtId="0" fontId="7" fillId="7" borderId="2" xfId="0" applyFont="1" applyFill="1" applyBorder="1" applyAlignment="1">
      <alignment horizontal="left" vertical="center" wrapText="1" readingOrder="1"/>
    </xf>
    <xf numFmtId="2" fontId="0" fillId="0" borderId="0" xfId="0" applyNumberFormat="1" applyAlignment="1">
      <alignment horizontal="center"/>
    </xf>
    <xf numFmtId="1" fontId="0" fillId="5" borderId="0" xfId="0" applyNumberFormat="1" applyFill="1" applyAlignment="1">
      <alignment horizontal="center"/>
    </xf>
    <xf numFmtId="0" fontId="7" fillId="0" borderId="6" xfId="0" applyFont="1" applyFill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vertical="center" wrapText="1"/>
    </xf>
    <xf numFmtId="0" fontId="8" fillId="3" borderId="0" xfId="0" applyFont="1" applyFill="1" applyBorder="1" applyAlignment="1">
      <alignment horizontal="right" vertical="center" wrapText="1"/>
    </xf>
    <xf numFmtId="1" fontId="7" fillId="0" borderId="5" xfId="0" applyNumberFormat="1" applyFont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11" fillId="0" borderId="10" xfId="0" applyFont="1" applyBorder="1" applyAlignment="1">
      <alignment horizontal="center" vertical="center"/>
    </xf>
    <xf numFmtId="167" fontId="7" fillId="0" borderId="0" xfId="1" applyNumberFormat="1" applyFont="1" applyBorder="1" applyAlignment="1">
      <alignment vertical="center" wrapText="1"/>
    </xf>
    <xf numFmtId="0" fontId="4" fillId="8" borderId="1" xfId="0" applyFont="1" applyFill="1" applyBorder="1" applyAlignment="1">
      <alignment horizontal="right" vertical="center" wrapText="1"/>
    </xf>
    <xf numFmtId="2" fontId="7" fillId="8" borderId="1" xfId="0" applyNumberFormat="1" applyFont="1" applyFill="1" applyBorder="1" applyAlignment="1">
      <alignment horizontal="right" vertical="center" wrapText="1"/>
    </xf>
    <xf numFmtId="0" fontId="4" fillId="8" borderId="4" xfId="0" applyFont="1" applyFill="1" applyBorder="1" applyAlignment="1">
      <alignment horizontal="right" vertical="center" wrapText="1"/>
    </xf>
    <xf numFmtId="0" fontId="7" fillId="8" borderId="4" xfId="0" applyFont="1" applyFill="1" applyBorder="1" applyAlignment="1">
      <alignment horizontal="right" vertical="center" wrapText="1"/>
    </xf>
    <xf numFmtId="0" fontId="8" fillId="9" borderId="13" xfId="0" applyFont="1" applyFill="1" applyBorder="1" applyAlignment="1">
      <alignment horizontal="right" vertical="center" wrapText="1"/>
    </xf>
    <xf numFmtId="0" fontId="8" fillId="9" borderId="3" xfId="0" applyFont="1" applyFill="1" applyBorder="1" applyAlignment="1">
      <alignment horizontal="right" vertical="center" wrapText="1"/>
    </xf>
    <xf numFmtId="0" fontId="4" fillId="9" borderId="13" xfId="0" applyFont="1" applyFill="1" applyBorder="1" applyAlignment="1">
      <alignment vertical="center" wrapText="1"/>
    </xf>
    <xf numFmtId="0" fontId="4" fillId="8" borderId="10" xfId="0" applyFont="1" applyFill="1" applyBorder="1" applyAlignment="1">
      <alignment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right" vertical="center" wrapText="1"/>
    </xf>
    <xf numFmtId="0" fontId="8" fillId="9" borderId="0" xfId="0" applyFont="1" applyFill="1" applyBorder="1" applyAlignment="1">
      <alignment horizontal="right" vertical="center" wrapText="1"/>
    </xf>
    <xf numFmtId="0" fontId="8" fillId="9" borderId="13" xfId="0" applyFont="1" applyFill="1" applyBorder="1" applyAlignment="1">
      <alignment vertical="center" wrapText="1" readingOrder="2"/>
    </xf>
    <xf numFmtId="0" fontId="6" fillId="8" borderId="7" xfId="0" applyFont="1" applyFill="1" applyBorder="1" applyAlignment="1">
      <alignment horizontal="right" vertical="center" wrapText="1"/>
    </xf>
    <xf numFmtId="0" fontId="7" fillId="8" borderId="7" xfId="0" applyFont="1" applyFill="1" applyBorder="1" applyAlignment="1">
      <alignment horizontal="right" vertical="center" wrapText="1"/>
    </xf>
    <xf numFmtId="0" fontId="7" fillId="9" borderId="13" xfId="0" applyFont="1" applyFill="1" applyBorder="1" applyAlignment="1">
      <alignment horizontal="right" vertical="center" wrapText="1"/>
    </xf>
    <xf numFmtId="3" fontId="6" fillId="9" borderId="0" xfId="0" applyNumberFormat="1" applyFont="1" applyFill="1" applyBorder="1" applyAlignment="1">
      <alignment vertical="center" wrapText="1" readingOrder="2"/>
    </xf>
    <xf numFmtId="0" fontId="7" fillId="9" borderId="2" xfId="0" applyFont="1" applyFill="1" applyBorder="1" applyAlignment="1">
      <alignment horizontal="left" vertical="center"/>
    </xf>
    <xf numFmtId="0" fontId="7" fillId="9" borderId="12" xfId="0" applyFont="1" applyFill="1" applyBorder="1" applyAlignment="1">
      <alignment horizontal="center" vertical="center"/>
    </xf>
    <xf numFmtId="0" fontId="6" fillId="9" borderId="13" xfId="0" applyFont="1" applyFill="1" applyBorder="1" applyAlignment="1">
      <alignment horizontal="right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vertical="center" wrapText="1"/>
    </xf>
    <xf numFmtId="0" fontId="8" fillId="9" borderId="13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8" borderId="1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 readingOrder="2"/>
    </xf>
    <xf numFmtId="165" fontId="7" fillId="0" borderId="10" xfId="0" applyNumberFormat="1" applyFont="1" applyBorder="1" applyAlignment="1">
      <alignment vertical="center" wrapText="1"/>
    </xf>
    <xf numFmtId="0" fontId="7" fillId="9" borderId="4" xfId="0" applyFont="1" applyFill="1" applyBorder="1" applyAlignment="1">
      <alignment horizontal="right" vertical="center"/>
    </xf>
    <xf numFmtId="0" fontId="4" fillId="9" borderId="6" xfId="0" applyFont="1" applyFill="1" applyBorder="1" applyAlignment="1">
      <alignment horizontal="right" vertical="center"/>
    </xf>
    <xf numFmtId="167" fontId="7" fillId="8" borderId="4" xfId="0" applyNumberFormat="1" applyFont="1" applyFill="1" applyBorder="1" applyAlignment="1">
      <alignment horizontal="right" vertical="center" wrapText="1"/>
    </xf>
    <xf numFmtId="167" fontId="5" fillId="8" borderId="1" xfId="0" applyNumberFormat="1" applyFont="1" applyFill="1" applyBorder="1" applyAlignment="1">
      <alignment horizontal="right" vertical="center" wrapText="1"/>
    </xf>
    <xf numFmtId="0" fontId="8" fillId="8" borderId="3" xfId="0" applyFont="1" applyFill="1" applyBorder="1" applyAlignment="1">
      <alignment horizontal="right" vertical="center" wrapText="1"/>
    </xf>
    <xf numFmtId="2" fontId="11" fillId="0" borderId="0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 wrapText="1"/>
    </xf>
    <xf numFmtId="4" fontId="7" fillId="0" borderId="10" xfId="0" applyNumberFormat="1" applyFont="1" applyFill="1" applyBorder="1" applyAlignment="1">
      <alignment vertical="center" wrapText="1"/>
    </xf>
    <xf numFmtId="170" fontId="7" fillId="0" borderId="10" xfId="0" applyNumberFormat="1" applyFont="1" applyFill="1" applyBorder="1" applyAlignment="1">
      <alignment vertical="center" wrapText="1"/>
    </xf>
    <xf numFmtId="3" fontId="7" fillId="0" borderId="2" xfId="0" applyNumberFormat="1" applyFont="1" applyFill="1" applyBorder="1" applyAlignment="1">
      <alignment vertical="center" wrapText="1"/>
    </xf>
    <xf numFmtId="170" fontId="7" fillId="0" borderId="2" xfId="0" applyNumberFormat="1" applyFont="1" applyFill="1" applyBorder="1" applyAlignment="1">
      <alignment vertical="center" wrapText="1"/>
    </xf>
    <xf numFmtId="4" fontId="7" fillId="0" borderId="2" xfId="0" applyNumberFormat="1" applyFont="1" applyFill="1" applyBorder="1" applyAlignment="1">
      <alignment vertical="center" wrapText="1"/>
    </xf>
    <xf numFmtId="3" fontId="7" fillId="0" borderId="12" xfId="0" applyNumberFormat="1" applyFont="1" applyFill="1" applyBorder="1" applyAlignment="1">
      <alignment vertical="center" wrapText="1"/>
    </xf>
    <xf numFmtId="170" fontId="7" fillId="0" borderId="12" xfId="0" applyNumberFormat="1" applyFont="1" applyFill="1" applyBorder="1" applyAlignment="1">
      <alignment vertical="center" wrapText="1"/>
    </xf>
    <xf numFmtId="170" fontId="7" fillId="0" borderId="3" xfId="0" applyNumberFormat="1" applyFont="1" applyFill="1" applyBorder="1" applyAlignment="1">
      <alignment vertical="center" wrapText="1"/>
    </xf>
    <xf numFmtId="3" fontId="7" fillId="0" borderId="3" xfId="0" applyNumberFormat="1" applyFont="1" applyFill="1" applyBorder="1" applyAlignment="1">
      <alignment vertical="center" wrapText="1"/>
    </xf>
    <xf numFmtId="3" fontId="7" fillId="0" borderId="11" xfId="0" applyNumberFormat="1" applyFont="1" applyFill="1" applyBorder="1" applyAlignment="1">
      <alignment vertical="center" wrapText="1"/>
    </xf>
    <xf numFmtId="170" fontId="7" fillId="0" borderId="11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right" vertical="center" wrapText="1"/>
    </xf>
    <xf numFmtId="0" fontId="7" fillId="0" borderId="11" xfId="0" applyFont="1" applyFill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 wrapText="1"/>
    </xf>
    <xf numFmtId="0" fontId="8" fillId="9" borderId="13" xfId="0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right" vertical="center" wrapText="1"/>
    </xf>
    <xf numFmtId="167" fontId="7" fillId="0" borderId="10" xfId="1" applyNumberFormat="1" applyFont="1" applyFill="1" applyBorder="1" applyAlignment="1">
      <alignment horizontal="right" vertical="center"/>
    </xf>
    <xf numFmtId="167" fontId="7" fillId="0" borderId="2" xfId="1" applyNumberFormat="1" applyFont="1" applyFill="1" applyBorder="1" applyAlignment="1">
      <alignment horizontal="right" vertical="center"/>
    </xf>
    <xf numFmtId="167" fontId="7" fillId="0" borderId="2" xfId="1" applyNumberFormat="1" applyFont="1" applyBorder="1" applyAlignment="1">
      <alignment horizontal="right" vertical="center"/>
    </xf>
    <xf numFmtId="167" fontId="7" fillId="0" borderId="3" xfId="1" applyNumberFormat="1" applyFont="1" applyBorder="1" applyAlignment="1">
      <alignment horizontal="right" vertical="center"/>
    </xf>
    <xf numFmtId="0" fontId="5" fillId="7" borderId="3" xfId="0" applyFont="1" applyFill="1" applyBorder="1" applyAlignment="1">
      <alignment horizontal="right" vertical="center"/>
    </xf>
    <xf numFmtId="0" fontId="7" fillId="7" borderId="3" xfId="0" applyFont="1" applyFill="1" applyBorder="1" applyAlignment="1">
      <alignment horizontal="right" vertical="center" wrapText="1" readingOrder="1"/>
    </xf>
    <xf numFmtId="0" fontId="5" fillId="7" borderId="9" xfId="0" applyFont="1" applyFill="1" applyBorder="1" applyAlignment="1">
      <alignment horizontal="right" vertical="center"/>
    </xf>
    <xf numFmtId="0" fontId="5" fillId="7" borderId="9" xfId="0" applyFont="1" applyFill="1" applyBorder="1" applyAlignment="1">
      <alignment horizontal="left" vertical="center" wrapText="1"/>
    </xf>
    <xf numFmtId="0" fontId="5" fillId="7" borderId="9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right" vertical="center" wrapText="1" readingOrder="1"/>
    </xf>
    <xf numFmtId="0" fontId="12" fillId="0" borderId="0" xfId="0" applyFont="1" applyFill="1" applyAlignment="1">
      <alignment horizontal="right" vertical="center" wrapText="1"/>
    </xf>
    <xf numFmtId="0" fontId="9" fillId="0" borderId="5" xfId="0" applyFont="1" applyBorder="1" applyAlignment="1">
      <alignment vertical="center"/>
    </xf>
    <xf numFmtId="0" fontId="28" fillId="0" borderId="5" xfId="0" applyFont="1" applyBorder="1" applyAlignment="1">
      <alignment horizontal="center" vertical="center"/>
    </xf>
    <xf numFmtId="165" fontId="7" fillId="0" borderId="2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28" fillId="0" borderId="5" xfId="0" applyFont="1" applyBorder="1" applyAlignment="1">
      <alignment horizontal="left" vertical="center"/>
    </xf>
    <xf numFmtId="0" fontId="38" fillId="0" borderId="5" xfId="0" applyFont="1" applyBorder="1" applyAlignment="1">
      <alignment horizontal="left" vertical="center"/>
    </xf>
    <xf numFmtId="0" fontId="16" fillId="0" borderId="12" xfId="3" applyFont="1" applyBorder="1" applyAlignment="1">
      <alignment horizontal="right" vertical="center" wrapText="1"/>
    </xf>
    <xf numFmtId="165" fontId="19" fillId="0" borderId="12" xfId="4" applyNumberFormat="1" applyFont="1" applyBorder="1" applyAlignment="1">
      <alignment vertical="center" wrapText="1"/>
    </xf>
    <xf numFmtId="3" fontId="19" fillId="0" borderId="12" xfId="3" applyNumberFormat="1" applyFont="1" applyBorder="1" applyAlignment="1">
      <alignment vertical="center" wrapText="1"/>
    </xf>
    <xf numFmtId="3" fontId="19" fillId="3" borderId="12" xfId="3" applyNumberFormat="1" applyFont="1" applyFill="1" applyBorder="1" applyAlignment="1">
      <alignment vertical="center" wrapText="1"/>
    </xf>
    <xf numFmtId="3" fontId="19" fillId="0" borderId="12" xfId="4" applyNumberFormat="1" applyFont="1" applyBorder="1" applyAlignment="1">
      <alignment vertical="center" wrapText="1"/>
    </xf>
    <xf numFmtId="165" fontId="19" fillId="3" borderId="0" xfId="3" applyNumberFormat="1" applyFont="1" applyFill="1" applyBorder="1" applyAlignment="1">
      <alignment horizontal="center" vertical="center"/>
    </xf>
    <xf numFmtId="0" fontId="29" fillId="0" borderId="0" xfId="3" applyFont="1" applyBorder="1" applyAlignment="1"/>
    <xf numFmtId="0" fontId="29" fillId="0" borderId="0" xfId="3" applyFont="1" applyAlignment="1"/>
    <xf numFmtId="0" fontId="29" fillId="0" borderId="0" xfId="3" applyFont="1"/>
    <xf numFmtId="0" fontId="22" fillId="0" borderId="0" xfId="3"/>
    <xf numFmtId="0" fontId="16" fillId="3" borderId="2" xfId="3" applyFont="1" applyFill="1" applyBorder="1" applyAlignment="1">
      <alignment horizontal="right" vertical="center" wrapText="1"/>
    </xf>
    <xf numFmtId="165" fontId="19" fillId="0" borderId="2" xfId="4" applyNumberFormat="1" applyFont="1" applyBorder="1" applyAlignment="1">
      <alignment vertical="center" wrapText="1"/>
    </xf>
    <xf numFmtId="3" fontId="19" fillId="0" borderId="2" xfId="3" applyNumberFormat="1" applyFont="1" applyBorder="1" applyAlignment="1">
      <alignment vertical="center" wrapText="1"/>
    </xf>
    <xf numFmtId="3" fontId="19" fillId="3" borderId="2" xfId="3" applyNumberFormat="1" applyFont="1" applyFill="1" applyBorder="1" applyAlignment="1">
      <alignment vertical="center" wrapText="1"/>
    </xf>
    <xf numFmtId="3" fontId="19" fillId="0" borderId="2" xfId="4" applyNumberFormat="1" applyFont="1" applyBorder="1" applyAlignment="1">
      <alignment vertical="center" wrapText="1"/>
    </xf>
    <xf numFmtId="0" fontId="22" fillId="0" borderId="0" xfId="3" applyBorder="1"/>
    <xf numFmtId="165" fontId="22" fillId="0" borderId="0" xfId="3" applyNumberFormat="1" applyBorder="1" applyAlignment="1"/>
    <xf numFmtId="0" fontId="22" fillId="0" borderId="0" xfId="3" applyBorder="1" applyAlignment="1"/>
    <xf numFmtId="0" fontId="22" fillId="0" borderId="0" xfId="3" applyAlignment="1"/>
    <xf numFmtId="0" fontId="16" fillId="0" borderId="2" xfId="3" applyFont="1" applyBorder="1" applyAlignment="1">
      <alignment horizontal="right" vertical="center" wrapText="1"/>
    </xf>
    <xf numFmtId="0" fontId="19" fillId="0" borderId="3" xfId="4" applyFont="1" applyBorder="1" applyAlignment="1">
      <alignment vertical="center" wrapText="1"/>
    </xf>
    <xf numFmtId="3" fontId="19" fillId="0" borderId="3" xfId="4" applyNumberFormat="1" applyFont="1" applyFill="1" applyBorder="1" applyAlignment="1">
      <alignment vertical="center" wrapText="1"/>
    </xf>
    <xf numFmtId="0" fontId="22" fillId="0" borderId="2" xfId="3" applyBorder="1"/>
    <xf numFmtId="0" fontId="16" fillId="0" borderId="2" xfId="3" applyFont="1" applyFill="1" applyBorder="1" applyAlignment="1">
      <alignment horizontal="right" vertical="center" wrapText="1"/>
    </xf>
    <xf numFmtId="0" fontId="19" fillId="0" borderId="2" xfId="4" applyFont="1" applyFill="1" applyBorder="1" applyAlignment="1">
      <alignment vertical="center" wrapText="1"/>
    </xf>
    <xf numFmtId="3" fontId="19" fillId="0" borderId="2" xfId="4" applyNumberFormat="1" applyFont="1" applyFill="1" applyBorder="1" applyAlignment="1">
      <alignment vertical="center" wrapText="1"/>
    </xf>
    <xf numFmtId="0" fontId="16" fillId="0" borderId="3" xfId="3" applyFont="1" applyFill="1" applyBorder="1" applyAlignment="1">
      <alignment horizontal="right" vertical="center" wrapText="1"/>
    </xf>
    <xf numFmtId="3" fontId="19" fillId="0" borderId="3" xfId="3" applyNumberFormat="1" applyFont="1" applyBorder="1" applyAlignment="1">
      <alignment vertical="center" wrapText="1"/>
    </xf>
    <xf numFmtId="1" fontId="19" fillId="3" borderId="0" xfId="3" applyNumberFormat="1" applyFont="1" applyFill="1" applyBorder="1" applyAlignment="1">
      <alignment horizontal="center" vertical="center"/>
    </xf>
    <xf numFmtId="0" fontId="16" fillId="0" borderId="0" xfId="3" applyFont="1" applyBorder="1" applyAlignment="1">
      <alignment horizontal="right" vertical="center"/>
    </xf>
    <xf numFmtId="0" fontId="16" fillId="0" borderId="2" xfId="3" applyFont="1" applyBorder="1" applyAlignment="1">
      <alignment horizontal="right" vertical="center"/>
    </xf>
    <xf numFmtId="1" fontId="19" fillId="10" borderId="0" xfId="3" applyNumberFormat="1" applyFont="1" applyFill="1" applyBorder="1" applyAlignment="1">
      <alignment horizontal="center" vertical="center"/>
    </xf>
    <xf numFmtId="0" fontId="23" fillId="0" borderId="0" xfId="3" applyFont="1" applyFill="1" applyBorder="1" applyAlignment="1">
      <alignment horizontal="right" vertical="center"/>
    </xf>
    <xf numFmtId="1" fontId="19" fillId="0" borderId="0" xfId="4" applyNumberFormat="1" applyFont="1" applyFill="1" applyBorder="1" applyAlignment="1">
      <alignment horizontal="center" vertical="center" wrapText="1"/>
    </xf>
    <xf numFmtId="165" fontId="19" fillId="0" borderId="0" xfId="3" applyNumberFormat="1" applyFont="1" applyFill="1" applyBorder="1" applyAlignment="1">
      <alignment horizontal="center" vertical="center" wrapText="1"/>
    </xf>
    <xf numFmtId="1" fontId="19" fillId="0" borderId="0" xfId="3" applyNumberFormat="1" applyFont="1" applyFill="1" applyBorder="1" applyAlignment="1">
      <alignment horizontal="center" vertical="center"/>
    </xf>
    <xf numFmtId="0" fontId="0" fillId="0" borderId="17" xfId="0" applyBorder="1"/>
    <xf numFmtId="0" fontId="4" fillId="9" borderId="13" xfId="0" applyFont="1" applyFill="1" applyBorder="1" applyAlignment="1">
      <alignment horizontal="right" vertical="center" wrapText="1"/>
    </xf>
    <xf numFmtId="0" fontId="16" fillId="9" borderId="15" xfId="3" applyFont="1" applyFill="1" applyBorder="1" applyAlignment="1">
      <alignment horizontal="right" vertical="center"/>
    </xf>
    <xf numFmtId="1" fontId="19" fillId="9" borderId="15" xfId="4" applyNumberFormat="1" applyFont="1" applyFill="1" applyBorder="1" applyAlignment="1">
      <alignment vertical="center" wrapText="1"/>
    </xf>
    <xf numFmtId="3" fontId="19" fillId="9" borderId="15" xfId="3" applyNumberFormat="1" applyFont="1" applyFill="1" applyBorder="1" applyAlignment="1">
      <alignment vertical="center" wrapText="1"/>
    </xf>
    <xf numFmtId="3" fontId="19" fillId="9" borderId="15" xfId="4" applyNumberFormat="1" applyFont="1" applyFill="1" applyBorder="1" applyAlignment="1">
      <alignment vertical="center" wrapText="1"/>
    </xf>
    <xf numFmtId="3" fontId="19" fillId="0" borderId="3" xfId="4" applyNumberFormat="1" applyFont="1" applyBorder="1" applyAlignment="1">
      <alignment vertical="center" wrapText="1"/>
    </xf>
    <xf numFmtId="0" fontId="16" fillId="9" borderId="13" xfId="0" applyFont="1" applyFill="1" applyBorder="1" applyAlignment="1">
      <alignment horizontal="right" vertical="center" wrapText="1"/>
    </xf>
    <xf numFmtId="3" fontId="19" fillId="3" borderId="2" xfId="3" applyNumberFormat="1" applyFont="1" applyFill="1" applyBorder="1" applyAlignment="1">
      <alignment vertical="center"/>
    </xf>
    <xf numFmtId="1" fontId="23" fillId="0" borderId="0" xfId="4" applyNumberFormat="1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right" vertical="center" wrapText="1"/>
    </xf>
    <xf numFmtId="165" fontId="19" fillId="0" borderId="12" xfId="3" applyNumberFormat="1" applyFont="1" applyBorder="1" applyAlignment="1">
      <alignment vertical="center" wrapText="1"/>
    </xf>
    <xf numFmtId="165" fontId="22" fillId="0" borderId="0" xfId="3" applyNumberFormat="1" applyAlignment="1"/>
    <xf numFmtId="165" fontId="19" fillId="0" borderId="2" xfId="3" applyNumberFormat="1" applyFont="1" applyBorder="1" applyAlignment="1">
      <alignment vertical="center" wrapText="1"/>
    </xf>
    <xf numFmtId="165" fontId="19" fillId="9" borderId="15" xfId="3" applyNumberFormat="1" applyFont="1" applyFill="1" applyBorder="1" applyAlignment="1">
      <alignment vertical="center" wrapText="1"/>
    </xf>
    <xf numFmtId="170" fontId="19" fillId="9" borderId="15" xfId="3" applyNumberFormat="1" applyFont="1" applyFill="1" applyBorder="1" applyAlignment="1">
      <alignment vertical="center" wrapText="1"/>
    </xf>
    <xf numFmtId="165" fontId="41" fillId="3" borderId="0" xfId="3" applyNumberFormat="1" applyFont="1" applyFill="1" applyBorder="1" applyAlignment="1">
      <alignment horizontal="center" vertical="center"/>
    </xf>
    <xf numFmtId="0" fontId="43" fillId="0" borderId="0" xfId="3" applyFont="1"/>
    <xf numFmtId="165" fontId="43" fillId="0" borderId="0" xfId="3" applyNumberFormat="1" applyFont="1" applyAlignment="1"/>
    <xf numFmtId="0" fontId="44" fillId="0" borderId="0" xfId="3" applyFont="1" applyBorder="1" applyAlignment="1"/>
    <xf numFmtId="0" fontId="44" fillId="0" borderId="0" xfId="3" applyFont="1" applyAlignment="1"/>
    <xf numFmtId="0" fontId="44" fillId="0" borderId="0" xfId="3" applyFont="1"/>
    <xf numFmtId="0" fontId="41" fillId="0" borderId="2" xfId="3" applyFont="1" applyBorder="1" applyAlignment="1">
      <alignment horizontal="right" vertical="center" wrapText="1"/>
    </xf>
    <xf numFmtId="0" fontId="43" fillId="0" borderId="0" xfId="3" applyFont="1" applyBorder="1"/>
    <xf numFmtId="165" fontId="43" fillId="0" borderId="0" xfId="3" applyNumberFormat="1" applyFont="1" applyBorder="1" applyAlignment="1"/>
    <xf numFmtId="0" fontId="43" fillId="0" borderId="0" xfId="3" applyFont="1" applyBorder="1" applyAlignment="1"/>
    <xf numFmtId="0" fontId="43" fillId="0" borderId="0" xfId="3" applyFont="1" applyAlignment="1"/>
    <xf numFmtId="0" fontId="41" fillId="0" borderId="2" xfId="3" applyFont="1" applyFill="1" applyBorder="1" applyAlignment="1">
      <alignment horizontal="right" vertical="center" wrapText="1"/>
    </xf>
    <xf numFmtId="0" fontId="43" fillId="0" borderId="2" xfId="3" applyFont="1" applyBorder="1"/>
    <xf numFmtId="0" fontId="41" fillId="0" borderId="3" xfId="3" applyFont="1" applyFill="1" applyBorder="1" applyAlignment="1">
      <alignment horizontal="right" vertical="center" wrapText="1"/>
    </xf>
    <xf numFmtId="1" fontId="41" fillId="3" borderId="0" xfId="3" applyNumberFormat="1" applyFont="1" applyFill="1" applyBorder="1" applyAlignment="1">
      <alignment horizontal="center" vertical="center"/>
    </xf>
    <xf numFmtId="0" fontId="16" fillId="0" borderId="8" xfId="3" applyFont="1" applyBorder="1" applyAlignment="1">
      <alignment horizontal="center" vertical="center"/>
    </xf>
    <xf numFmtId="0" fontId="39" fillId="0" borderId="8" xfId="3" applyFont="1" applyBorder="1" applyAlignment="1">
      <alignment vertical="center" readingOrder="2"/>
    </xf>
    <xf numFmtId="0" fontId="29" fillId="0" borderId="8" xfId="3" applyFont="1" applyBorder="1" applyAlignment="1">
      <alignment vertical="center" readingOrder="2"/>
    </xf>
    <xf numFmtId="0" fontId="16" fillId="0" borderId="2" xfId="3" applyFont="1" applyBorder="1" applyAlignment="1">
      <alignment vertical="center" wrapText="1" readingOrder="2"/>
    </xf>
    <xf numFmtId="3" fontId="19" fillId="0" borderId="2" xfId="4" applyNumberFormat="1" applyFont="1" applyFill="1" applyBorder="1" applyAlignment="1">
      <alignment vertical="center" wrapText="1" readingOrder="2"/>
    </xf>
    <xf numFmtId="0" fontId="16" fillId="0" borderId="2" xfId="3" applyFont="1" applyFill="1" applyBorder="1" applyAlignment="1">
      <alignment vertical="center" wrapText="1" readingOrder="2"/>
    </xf>
    <xf numFmtId="3" fontId="19" fillId="9" borderId="15" xfId="4" applyNumberFormat="1" applyFont="1" applyFill="1" applyBorder="1" applyAlignment="1">
      <alignment vertical="center" wrapText="1" readingOrder="2"/>
    </xf>
    <xf numFmtId="0" fontId="8" fillId="8" borderId="13" xfId="0" applyFont="1" applyFill="1" applyBorder="1" applyAlignment="1">
      <alignment vertical="center" wrapText="1" readingOrder="2"/>
    </xf>
    <xf numFmtId="0" fontId="16" fillId="0" borderId="17" xfId="0" applyFont="1" applyBorder="1" applyAlignment="1">
      <alignment vertical="center" wrapText="1" readingOrder="2"/>
    </xf>
    <xf numFmtId="167" fontId="19" fillId="0" borderId="3" xfId="1" applyNumberFormat="1" applyFont="1" applyBorder="1" applyAlignment="1">
      <alignment vertical="center" wrapText="1"/>
    </xf>
    <xf numFmtId="167" fontId="19" fillId="9" borderId="15" xfId="1" applyNumberFormat="1" applyFont="1" applyFill="1" applyBorder="1" applyAlignment="1">
      <alignment vertical="center" wrapText="1"/>
    </xf>
    <xf numFmtId="1" fontId="19" fillId="0" borderId="3" xfId="4" applyNumberFormat="1" applyFont="1" applyBorder="1" applyAlignment="1">
      <alignment vertical="center" wrapText="1"/>
    </xf>
    <xf numFmtId="1" fontId="19" fillId="0" borderId="3" xfId="3" applyNumberFormat="1" applyFont="1" applyBorder="1" applyAlignment="1">
      <alignment vertical="center" wrapText="1"/>
    </xf>
    <xf numFmtId="1" fontId="19" fillId="0" borderId="2" xfId="4" applyNumberFormat="1" applyFont="1" applyBorder="1" applyAlignment="1">
      <alignment vertical="center" wrapText="1"/>
    </xf>
    <xf numFmtId="1" fontId="19" fillId="0" borderId="2" xfId="4" applyNumberFormat="1" applyFont="1" applyFill="1" applyBorder="1" applyAlignment="1">
      <alignment vertical="center" wrapText="1"/>
    </xf>
    <xf numFmtId="0" fontId="39" fillId="3" borderId="0" xfId="3" applyFont="1" applyFill="1" applyAlignment="1">
      <alignment vertical="center"/>
    </xf>
    <xf numFmtId="0" fontId="29" fillId="3" borderId="0" xfId="3" applyFont="1" applyFill="1" applyAlignment="1">
      <alignment vertical="center"/>
    </xf>
    <xf numFmtId="0" fontId="20" fillId="0" borderId="0" xfId="3" applyFont="1" applyFill="1" applyBorder="1" applyAlignment="1">
      <alignment horizontal="center" vertical="center" wrapText="1"/>
    </xf>
    <xf numFmtId="0" fontId="29" fillId="0" borderId="0" xfId="3" applyFont="1" applyBorder="1"/>
    <xf numFmtId="0" fontId="8" fillId="9" borderId="13" xfId="3" applyFont="1" applyFill="1" applyBorder="1" applyAlignment="1">
      <alignment horizontal="right" vertical="center" wrapText="1"/>
    </xf>
    <xf numFmtId="0" fontId="22" fillId="0" borderId="0" xfId="4"/>
    <xf numFmtId="0" fontId="22" fillId="0" borderId="0" xfId="4" applyBorder="1"/>
    <xf numFmtId="0" fontId="22" fillId="0" borderId="17" xfId="4" applyBorder="1"/>
    <xf numFmtId="0" fontId="8" fillId="9" borderId="13" xfId="4" applyFont="1" applyFill="1" applyBorder="1" applyAlignment="1">
      <alignment horizontal="right" vertical="center" wrapText="1"/>
    </xf>
    <xf numFmtId="0" fontId="8" fillId="9" borderId="13" xfId="4" applyFont="1" applyFill="1" applyBorder="1" applyAlignment="1">
      <alignment horizontal="right" vertical="center"/>
    </xf>
    <xf numFmtId="0" fontId="19" fillId="0" borderId="2" xfId="3" applyFont="1" applyBorder="1" applyAlignment="1">
      <alignment horizontal="right" vertical="center" wrapText="1"/>
    </xf>
    <xf numFmtId="0" fontId="19" fillId="3" borderId="2" xfId="3" applyFont="1" applyFill="1" applyBorder="1" applyAlignment="1">
      <alignment horizontal="right" vertical="center" wrapText="1"/>
    </xf>
    <xf numFmtId="0" fontId="22" fillId="4" borderId="0" xfId="3" applyFill="1"/>
    <xf numFmtId="0" fontId="46" fillId="4" borderId="0" xfId="3" applyFont="1" applyFill="1"/>
    <xf numFmtId="0" fontId="19" fillId="0" borderId="3" xfId="3" applyFont="1" applyBorder="1" applyAlignment="1">
      <alignment horizontal="right" vertical="center" wrapText="1"/>
    </xf>
    <xf numFmtId="0" fontId="22" fillId="0" borderId="2" xfId="3" applyFill="1" applyBorder="1"/>
    <xf numFmtId="0" fontId="22" fillId="0" borderId="0" xfId="3" applyFill="1"/>
    <xf numFmtId="0" fontId="19" fillId="0" borderId="2" xfId="3" applyFont="1" applyFill="1" applyBorder="1" applyAlignment="1">
      <alignment horizontal="right" vertical="center" wrapText="1"/>
    </xf>
    <xf numFmtId="0" fontId="19" fillId="0" borderId="3" xfId="3" applyFont="1" applyFill="1" applyBorder="1" applyAlignment="1">
      <alignment horizontal="right" vertical="center" wrapText="1"/>
    </xf>
    <xf numFmtId="0" fontId="24" fillId="0" borderId="17" xfId="3" applyFont="1" applyBorder="1"/>
    <xf numFmtId="0" fontId="19" fillId="9" borderId="15" xfId="3" applyFont="1" applyFill="1" applyBorder="1" applyAlignment="1">
      <alignment horizontal="right" vertical="center"/>
    </xf>
    <xf numFmtId="3" fontId="19" fillId="9" borderId="15" xfId="3" applyNumberFormat="1" applyFont="1" applyFill="1" applyBorder="1" applyAlignment="1">
      <alignment horizontal="right" vertical="center"/>
    </xf>
    <xf numFmtId="0" fontId="11" fillId="0" borderId="13" xfId="0" applyFont="1" applyBorder="1" applyAlignment="1">
      <alignment horizontal="center" vertical="center" readingOrder="2"/>
    </xf>
    <xf numFmtId="0" fontId="11" fillId="0" borderId="11" xfId="0" applyFont="1" applyBorder="1" applyAlignment="1">
      <alignment horizontal="center" vertical="center" readingOrder="2"/>
    </xf>
    <xf numFmtId="165" fontId="7" fillId="0" borderId="10" xfId="0" applyNumberFormat="1" applyFont="1" applyFill="1" applyBorder="1" applyAlignment="1">
      <alignment vertical="center" wrapText="1"/>
    </xf>
    <xf numFmtId="1" fontId="7" fillId="0" borderId="10" xfId="0" applyNumberFormat="1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43" fontId="7" fillId="0" borderId="10" xfId="1" applyNumberFormat="1" applyFont="1" applyBorder="1" applyAlignment="1">
      <alignment vertical="center" wrapText="1"/>
    </xf>
    <xf numFmtId="0" fontId="8" fillId="8" borderId="7" xfId="0" applyFont="1" applyFill="1" applyBorder="1" applyAlignment="1">
      <alignment vertical="center" wrapText="1" readingOrder="2"/>
    </xf>
    <xf numFmtId="167" fontId="19" fillId="0" borderId="2" xfId="1" applyNumberFormat="1" applyFont="1" applyBorder="1" applyAlignment="1">
      <alignment vertical="center" wrapText="1" readingOrder="2"/>
    </xf>
    <xf numFmtId="167" fontId="19" fillId="0" borderId="2" xfId="1" applyNumberFormat="1" applyFont="1" applyFill="1" applyBorder="1" applyAlignment="1">
      <alignment vertical="center" wrapText="1" readingOrder="2"/>
    </xf>
    <xf numFmtId="167" fontId="19" fillId="9" borderId="15" xfId="1" applyNumberFormat="1" applyFont="1" applyFill="1" applyBorder="1" applyAlignment="1">
      <alignment vertical="center" wrapText="1" readingOrder="2"/>
    </xf>
    <xf numFmtId="0" fontId="4" fillId="8" borderId="7" xfId="0" applyFont="1" applyFill="1" applyBorder="1" applyAlignment="1">
      <alignment horizontal="right" vertical="center" wrapText="1"/>
    </xf>
    <xf numFmtId="0" fontId="16" fillId="0" borderId="17" xfId="0" applyFont="1" applyBorder="1" applyAlignment="1">
      <alignment horizontal="right" vertical="center" wrapText="1"/>
    </xf>
    <xf numFmtId="0" fontId="16" fillId="0" borderId="17" xfId="0" applyFont="1" applyBorder="1" applyAlignment="1">
      <alignment vertical="center" wrapText="1" readingOrder="2"/>
    </xf>
    <xf numFmtId="0" fontId="4" fillId="8" borderId="14" xfId="3" applyFont="1" applyFill="1" applyBorder="1" applyAlignment="1">
      <alignment horizontal="center" vertical="center" wrapText="1" readingOrder="2"/>
    </xf>
    <xf numFmtId="0" fontId="20" fillId="0" borderId="0" xfId="3" applyFont="1" applyFill="1" applyBorder="1" applyAlignment="1">
      <alignment horizontal="center" vertical="center" wrapText="1"/>
    </xf>
    <xf numFmtId="0" fontId="40" fillId="0" borderId="0" xfId="3" applyFont="1" applyFill="1" applyBorder="1" applyAlignment="1">
      <alignment horizontal="center" vertical="center" wrapText="1"/>
    </xf>
    <xf numFmtId="3" fontId="19" fillId="3" borderId="3" xfId="3" applyNumberFormat="1" applyFont="1" applyFill="1" applyBorder="1" applyAlignment="1">
      <alignment vertical="center" wrapText="1"/>
    </xf>
    <xf numFmtId="0" fontId="1" fillId="0" borderId="17" xfId="0" applyFont="1" applyBorder="1" applyAlignment="1">
      <alignment horizontal="center" vertical="center"/>
    </xf>
    <xf numFmtId="3" fontId="19" fillId="0" borderId="17" xfId="4" applyNumberFormat="1" applyFont="1" applyBorder="1" applyAlignment="1">
      <alignment horizontal="center" vertical="center" wrapText="1"/>
    </xf>
    <xf numFmtId="0" fontId="29" fillId="0" borderId="17" xfId="3" applyFont="1" applyBorder="1" applyAlignment="1">
      <alignment horizontal="center" vertical="center" readingOrder="2"/>
    </xf>
    <xf numFmtId="0" fontId="29" fillId="0" borderId="17" xfId="3" applyFont="1" applyBorder="1" applyAlignment="1">
      <alignment horizontal="center" vertical="center"/>
    </xf>
    <xf numFmtId="0" fontId="16" fillId="0" borderId="17" xfId="3" applyFont="1" applyBorder="1" applyAlignment="1">
      <alignment horizontal="center" vertical="center"/>
    </xf>
    <xf numFmtId="0" fontId="29" fillId="0" borderId="17" xfId="4" applyFont="1" applyBorder="1" applyAlignment="1">
      <alignment horizontal="center" vertical="center"/>
    </xf>
    <xf numFmtId="0" fontId="16" fillId="0" borderId="17" xfId="0" applyFont="1" applyBorder="1" applyAlignment="1">
      <alignment vertical="center" wrapText="1" readingOrder="2"/>
    </xf>
    <xf numFmtId="0" fontId="4" fillId="8" borderId="9" xfId="3" applyFont="1" applyFill="1" applyBorder="1" applyAlignment="1">
      <alignment horizontal="center" vertical="center" wrapText="1" readingOrder="2"/>
    </xf>
    <xf numFmtId="0" fontId="8" fillId="8" borderId="13" xfId="4" applyFont="1" applyFill="1" applyBorder="1" applyAlignment="1">
      <alignment horizontal="right" vertical="center"/>
    </xf>
    <xf numFmtId="0" fontId="4" fillId="8" borderId="9" xfId="4" applyFont="1" applyFill="1" applyBorder="1" applyAlignment="1">
      <alignment vertical="center" wrapText="1"/>
    </xf>
    <xf numFmtId="0" fontId="4" fillId="8" borderId="9" xfId="3" applyFont="1" applyFill="1" applyBorder="1" applyAlignment="1">
      <alignment vertical="center" wrapText="1"/>
    </xf>
    <xf numFmtId="0" fontId="6" fillId="0" borderId="5" xfId="0" applyFont="1" applyBorder="1" applyAlignment="1">
      <alignment horizontal="left" vertical="center"/>
    </xf>
    <xf numFmtId="0" fontId="4" fillId="9" borderId="6" xfId="0" applyFont="1" applyFill="1" applyBorder="1" applyAlignment="1">
      <alignment horizontal="right" vertical="center" wrapText="1"/>
    </xf>
    <xf numFmtId="0" fontId="8" fillId="9" borderId="6" xfId="0" applyFont="1" applyFill="1" applyBorder="1" applyAlignment="1">
      <alignment horizontal="right" vertical="center" wrapText="1"/>
    </xf>
    <xf numFmtId="167" fontId="7" fillId="9" borderId="6" xfId="1" applyNumberFormat="1" applyFont="1" applyFill="1" applyBorder="1" applyAlignment="1">
      <alignment horizontal="right" vertical="center"/>
    </xf>
    <xf numFmtId="0" fontId="0" fillId="8" borderId="9" xfId="0" applyFill="1" applyBorder="1"/>
    <xf numFmtId="0" fontId="0" fillId="8" borderId="13" xfId="0" applyFill="1" applyBorder="1"/>
    <xf numFmtId="0" fontId="0" fillId="0" borderId="2" xfId="0" applyBorder="1"/>
    <xf numFmtId="0" fontId="48" fillId="0" borderId="17" xfId="3" applyFont="1" applyBorder="1" applyAlignment="1">
      <alignment horizontal="center" vertical="center" readingOrder="2"/>
    </xf>
    <xf numFmtId="0" fontId="4" fillId="9" borderId="7" xfId="0" applyFont="1" applyFill="1" applyBorder="1" applyAlignment="1">
      <alignment horizontal="right" vertical="center" wrapText="1" readingOrder="2"/>
    </xf>
    <xf numFmtId="0" fontId="49" fillId="9" borderId="13" xfId="0" applyFont="1" applyFill="1" applyBorder="1" applyAlignment="1">
      <alignment horizontal="right" vertical="center" wrapText="1" readingOrder="2"/>
    </xf>
    <xf numFmtId="0" fontId="11" fillId="0" borderId="5" xfId="0" applyFont="1" applyFill="1" applyBorder="1" applyAlignment="1">
      <alignment vertical="center"/>
    </xf>
    <xf numFmtId="0" fontId="48" fillId="0" borderId="17" xfId="4" applyFont="1" applyBorder="1" applyAlignment="1">
      <alignment horizontal="center" vertical="center"/>
    </xf>
    <xf numFmtId="0" fontId="16" fillId="0" borderId="17" xfId="0" applyFont="1" applyBorder="1" applyAlignment="1">
      <alignment vertical="center" wrapText="1" readingOrder="2"/>
    </xf>
    <xf numFmtId="170" fontId="19" fillId="0" borderId="2" xfId="3" applyNumberFormat="1" applyFont="1" applyBorder="1" applyAlignment="1">
      <alignment vertical="center" wrapText="1"/>
    </xf>
    <xf numFmtId="170" fontId="19" fillId="3" borderId="2" xfId="3" applyNumberFormat="1" applyFont="1" applyFill="1" applyBorder="1" applyAlignment="1">
      <alignment vertical="center" wrapText="1"/>
    </xf>
    <xf numFmtId="170" fontId="19" fillId="3" borderId="2" xfId="3" applyNumberFormat="1" applyFont="1" applyFill="1" applyBorder="1" applyAlignment="1">
      <alignment vertical="center"/>
    </xf>
    <xf numFmtId="3" fontId="19" fillId="0" borderId="2" xfId="3" applyNumberFormat="1" applyFont="1" applyFill="1" applyBorder="1" applyAlignment="1">
      <alignment vertical="center" wrapText="1"/>
    </xf>
    <xf numFmtId="3" fontId="19" fillId="0" borderId="2" xfId="3" applyNumberFormat="1" applyFont="1" applyFill="1" applyBorder="1" applyAlignment="1">
      <alignment vertical="center"/>
    </xf>
    <xf numFmtId="167" fontId="7" fillId="0" borderId="3" xfId="1" applyNumberFormat="1" applyFont="1" applyFill="1" applyBorder="1" applyAlignment="1">
      <alignment horizontal="left" vertical="center" wrapText="1"/>
    </xf>
    <xf numFmtId="167" fontId="7" fillId="0" borderId="2" xfId="1" applyNumberFormat="1" applyFont="1" applyFill="1" applyBorder="1" applyAlignment="1">
      <alignment horizontal="left" vertical="center" wrapText="1"/>
    </xf>
    <xf numFmtId="2" fontId="7" fillId="0" borderId="10" xfId="0" applyNumberFormat="1" applyFont="1" applyFill="1" applyBorder="1" applyAlignment="1">
      <alignment horizontal="left" vertical="center" wrapText="1"/>
    </xf>
    <xf numFmtId="1" fontId="7" fillId="0" borderId="10" xfId="0" applyNumberFormat="1" applyFont="1" applyFill="1" applyBorder="1" applyAlignment="1">
      <alignment horizontal="left" vertical="center" wrapText="1"/>
    </xf>
    <xf numFmtId="165" fontId="7" fillId="0" borderId="10" xfId="0" applyNumberFormat="1" applyFont="1" applyFill="1" applyBorder="1" applyAlignment="1">
      <alignment horizontal="left" vertical="center" wrapText="1"/>
    </xf>
    <xf numFmtId="3" fontId="7" fillId="0" borderId="10" xfId="0" applyNumberFormat="1" applyFont="1" applyFill="1" applyBorder="1" applyAlignment="1">
      <alignment horizontal="left" vertical="center" wrapText="1"/>
    </xf>
    <xf numFmtId="4" fontId="7" fillId="0" borderId="10" xfId="0" applyNumberFormat="1" applyFont="1" applyFill="1" applyBorder="1" applyAlignment="1">
      <alignment horizontal="left" vertical="center" wrapText="1"/>
    </xf>
    <xf numFmtId="170" fontId="7" fillId="0" borderId="10" xfId="0" applyNumberFormat="1" applyFont="1" applyFill="1" applyBorder="1" applyAlignment="1">
      <alignment horizontal="left" vertical="center" wrapText="1"/>
    </xf>
    <xf numFmtId="3" fontId="7" fillId="0" borderId="2" xfId="0" applyNumberFormat="1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left" vertical="center" wrapText="1"/>
    </xf>
    <xf numFmtId="170" fontId="7" fillId="0" borderId="2" xfId="0" applyNumberFormat="1" applyFont="1" applyFill="1" applyBorder="1" applyAlignment="1">
      <alignment horizontal="left" vertical="center" wrapText="1"/>
    </xf>
    <xf numFmtId="3" fontId="7" fillId="0" borderId="12" xfId="0" applyNumberFormat="1" applyFont="1" applyFill="1" applyBorder="1" applyAlignment="1">
      <alignment horizontal="left" vertical="center" wrapText="1"/>
    </xf>
    <xf numFmtId="170" fontId="7" fillId="0" borderId="12" xfId="0" applyNumberFormat="1" applyFont="1" applyFill="1" applyBorder="1" applyAlignment="1">
      <alignment horizontal="left" vertical="center" wrapText="1"/>
    </xf>
    <xf numFmtId="170" fontId="7" fillId="0" borderId="3" xfId="0" applyNumberFormat="1" applyFont="1" applyFill="1" applyBorder="1" applyAlignment="1">
      <alignment horizontal="left" vertical="center" wrapText="1"/>
    </xf>
    <xf numFmtId="3" fontId="7" fillId="0" borderId="3" xfId="0" applyNumberFormat="1" applyFont="1" applyFill="1" applyBorder="1" applyAlignment="1">
      <alignment horizontal="left" vertical="center" wrapText="1"/>
    </xf>
    <xf numFmtId="4" fontId="7" fillId="0" borderId="3" xfId="0" applyNumberFormat="1" applyFont="1" applyFill="1" applyBorder="1" applyAlignment="1">
      <alignment horizontal="left" vertical="center" wrapText="1"/>
    </xf>
    <xf numFmtId="3" fontId="7" fillId="0" borderId="11" xfId="0" applyNumberFormat="1" applyFont="1" applyFill="1" applyBorder="1" applyAlignment="1">
      <alignment horizontal="left" vertical="center" wrapText="1"/>
    </xf>
    <xf numFmtId="170" fontId="7" fillId="0" borderId="11" xfId="0" applyNumberFormat="1" applyFont="1" applyFill="1" applyBorder="1" applyAlignment="1">
      <alignment horizontal="left" vertical="center" wrapText="1"/>
    </xf>
    <xf numFmtId="43" fontId="7" fillId="0" borderId="10" xfId="1" applyFont="1" applyFill="1" applyBorder="1" applyAlignment="1">
      <alignment horizontal="left" vertical="center" wrapText="1"/>
    </xf>
    <xf numFmtId="167" fontId="7" fillId="0" borderId="10" xfId="1" applyNumberFormat="1" applyFont="1" applyFill="1" applyBorder="1" applyAlignment="1">
      <alignment horizontal="left" vertical="center" wrapText="1"/>
    </xf>
    <xf numFmtId="43" fontId="7" fillId="0" borderId="10" xfId="1" applyNumberFormat="1" applyFont="1" applyFill="1" applyBorder="1" applyAlignment="1">
      <alignment horizontal="left" vertical="center" wrapText="1"/>
    </xf>
    <xf numFmtId="43" fontId="7" fillId="0" borderId="2" xfId="1" applyFont="1" applyFill="1" applyBorder="1" applyAlignment="1">
      <alignment horizontal="left" vertical="center" wrapText="1"/>
    </xf>
    <xf numFmtId="167" fontId="7" fillId="0" borderId="2" xfId="0" applyNumberFormat="1" applyFont="1" applyFill="1" applyBorder="1" applyAlignment="1">
      <alignment horizontal="left" vertical="center" wrapText="1"/>
    </xf>
    <xf numFmtId="165" fontId="7" fillId="0" borderId="2" xfId="0" applyNumberFormat="1" applyFont="1" applyFill="1" applyBorder="1" applyAlignment="1">
      <alignment horizontal="left" vertical="center" wrapText="1"/>
    </xf>
    <xf numFmtId="2" fontId="7" fillId="0" borderId="2" xfId="0" applyNumberFormat="1" applyFont="1" applyFill="1" applyBorder="1" applyAlignment="1">
      <alignment horizontal="left" vertical="center" wrapText="1"/>
    </xf>
    <xf numFmtId="43" fontId="7" fillId="0" borderId="2" xfId="0" applyNumberFormat="1" applyFont="1" applyFill="1" applyBorder="1" applyAlignment="1">
      <alignment horizontal="left" vertical="center" wrapText="1"/>
    </xf>
    <xf numFmtId="168" fontId="7" fillId="0" borderId="2" xfId="0" applyNumberFormat="1" applyFont="1" applyFill="1" applyBorder="1" applyAlignment="1">
      <alignment horizontal="left" vertical="center" wrapText="1"/>
    </xf>
    <xf numFmtId="168" fontId="7" fillId="0" borderId="2" xfId="1" applyNumberFormat="1" applyFont="1" applyFill="1" applyBorder="1" applyAlignment="1">
      <alignment horizontal="left" vertical="center" wrapText="1"/>
    </xf>
    <xf numFmtId="1" fontId="7" fillId="0" borderId="2" xfId="0" applyNumberFormat="1" applyFont="1" applyFill="1" applyBorder="1" applyAlignment="1">
      <alignment horizontal="left" vertical="center" wrapText="1"/>
    </xf>
    <xf numFmtId="167" fontId="7" fillId="0" borderId="11" xfId="1" applyNumberFormat="1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1" fontId="7" fillId="0" borderId="3" xfId="0" applyNumberFormat="1" applyFont="1" applyFill="1" applyBorder="1" applyAlignment="1">
      <alignment horizontal="left" vertical="center" wrapText="1"/>
    </xf>
    <xf numFmtId="0" fontId="16" fillId="0" borderId="17" xfId="0" applyFont="1" applyBorder="1" applyAlignment="1">
      <alignment vertical="center" wrapText="1" readingOrder="2"/>
    </xf>
    <xf numFmtId="170" fontId="19" fillId="0" borderId="3" xfId="3" applyNumberFormat="1" applyFont="1" applyBorder="1" applyAlignment="1">
      <alignment vertical="center" wrapText="1"/>
    </xf>
    <xf numFmtId="170" fontId="19" fillId="0" borderId="2" xfId="4" applyNumberFormat="1" applyFont="1" applyBorder="1" applyAlignment="1">
      <alignment vertical="center" wrapText="1"/>
    </xf>
    <xf numFmtId="1" fontId="22" fillId="0" borderId="0" xfId="3" applyNumberFormat="1" applyBorder="1"/>
    <xf numFmtId="0" fontId="16" fillId="0" borderId="17" xfId="0" applyFont="1" applyBorder="1" applyAlignment="1">
      <alignment horizontal="right" vertical="center" wrapText="1"/>
    </xf>
    <xf numFmtId="170" fontId="19" fillId="9" borderId="15" xfId="4" applyNumberFormat="1" applyFont="1" applyFill="1" applyBorder="1" applyAlignment="1">
      <alignment vertical="center" wrapText="1"/>
    </xf>
    <xf numFmtId="172" fontId="19" fillId="0" borderId="3" xfId="1" applyNumberFormat="1" applyFont="1" applyBorder="1" applyAlignment="1">
      <alignment vertical="center" wrapText="1"/>
    </xf>
    <xf numFmtId="165" fontId="19" fillId="0" borderId="3" xfId="3" applyNumberFormat="1" applyFont="1" applyBorder="1" applyAlignment="1">
      <alignment vertical="center" wrapText="1"/>
    </xf>
    <xf numFmtId="3" fontId="19" fillId="0" borderId="0" xfId="3" applyNumberFormat="1" applyFont="1" applyFill="1" applyBorder="1" applyAlignment="1">
      <alignment vertical="center" wrapText="1"/>
    </xf>
    <xf numFmtId="1" fontId="19" fillId="9" borderId="15" xfId="3" applyNumberFormat="1" applyFont="1" applyFill="1" applyBorder="1" applyAlignment="1">
      <alignment vertical="center"/>
    </xf>
    <xf numFmtId="3" fontId="19" fillId="0" borderId="10" xfId="4" applyNumberFormat="1" applyFont="1" applyBorder="1" applyAlignment="1">
      <alignment horizontal="right" vertical="center" wrapText="1"/>
    </xf>
    <xf numFmtId="3" fontId="19" fillId="0" borderId="2" xfId="4" applyNumberFormat="1" applyFont="1" applyBorder="1" applyAlignment="1">
      <alignment horizontal="right" vertical="center" wrapText="1"/>
    </xf>
    <xf numFmtId="3" fontId="19" fillId="0" borderId="2" xfId="4" applyNumberFormat="1" applyFont="1" applyFill="1" applyBorder="1" applyAlignment="1">
      <alignment horizontal="right" vertical="center" wrapText="1"/>
    </xf>
    <xf numFmtId="0" fontId="19" fillId="0" borderId="10" xfId="3" applyFont="1" applyBorder="1" applyAlignment="1">
      <alignment vertical="center" wrapText="1" readingOrder="2"/>
    </xf>
    <xf numFmtId="0" fontId="19" fillId="3" borderId="2" xfId="3" applyFont="1" applyFill="1" applyBorder="1" applyAlignment="1">
      <alignment vertical="center" wrapText="1" readingOrder="2"/>
    </xf>
    <xf numFmtId="0" fontId="19" fillId="0" borderId="2" xfId="3" applyFont="1" applyBorder="1" applyAlignment="1">
      <alignment vertical="center" wrapText="1" readingOrder="2"/>
    </xf>
    <xf numFmtId="0" fontId="19" fillId="0" borderId="2" xfId="3" applyFont="1" applyFill="1" applyBorder="1" applyAlignment="1">
      <alignment vertical="center" wrapText="1" readingOrder="2"/>
    </xf>
    <xf numFmtId="0" fontId="19" fillId="0" borderId="11" xfId="3" applyFont="1" applyFill="1" applyBorder="1" applyAlignment="1">
      <alignment vertical="center" wrapText="1" readingOrder="2"/>
    </xf>
    <xf numFmtId="0" fontId="19" fillId="0" borderId="3" xfId="3" applyFont="1" applyFill="1" applyBorder="1" applyAlignment="1">
      <alignment vertical="center" wrapText="1" readingOrder="2"/>
    </xf>
    <xf numFmtId="165" fontId="19" fillId="0" borderId="2" xfId="3" applyNumberFormat="1" applyFont="1" applyBorder="1" applyAlignment="1">
      <alignment vertical="center" wrapText="1" readingOrder="2"/>
    </xf>
    <xf numFmtId="3" fontId="19" fillId="0" borderId="3" xfId="4" applyNumberFormat="1" applyFont="1" applyFill="1" applyBorder="1" applyAlignment="1">
      <alignment horizontal="right" vertical="center" wrapText="1"/>
    </xf>
    <xf numFmtId="3" fontId="19" fillId="0" borderId="11" xfId="4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 wrapText="1"/>
    </xf>
    <xf numFmtId="3" fontId="19" fillId="3" borderId="2" xfId="4" applyNumberFormat="1" applyFont="1" applyFill="1" applyBorder="1" applyAlignment="1">
      <alignment vertical="center" wrapText="1"/>
    </xf>
    <xf numFmtId="170" fontId="19" fillId="0" borderId="3" xfId="4" applyNumberFormat="1" applyFont="1" applyBorder="1" applyAlignment="1">
      <alignment vertical="center" wrapText="1"/>
    </xf>
    <xf numFmtId="167" fontId="19" fillId="0" borderId="3" xfId="1" applyNumberFormat="1" applyFont="1" applyFill="1" applyBorder="1" applyAlignment="1">
      <alignment vertical="center" wrapText="1" readingOrder="2"/>
    </xf>
    <xf numFmtId="3" fontId="19" fillId="0" borderId="0" xfId="3" applyNumberFormat="1" applyFont="1" applyBorder="1" applyAlignment="1">
      <alignment vertical="center" wrapText="1"/>
    </xf>
    <xf numFmtId="3" fontId="19" fillId="0" borderId="3" xfId="4" applyNumberFormat="1" applyFont="1" applyFill="1" applyBorder="1" applyAlignment="1">
      <alignment vertical="center" wrapText="1" readingOrder="2"/>
    </xf>
    <xf numFmtId="3" fontId="19" fillId="0" borderId="12" xfId="3" applyNumberFormat="1" applyFont="1" applyBorder="1" applyAlignment="1">
      <alignment vertical="center"/>
    </xf>
    <xf numFmtId="0" fontId="4" fillId="8" borderId="1" xfId="3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horizontal="right" readingOrder="2"/>
    </xf>
    <xf numFmtId="0" fontId="5" fillId="0" borderId="2" xfId="0" applyFont="1" applyFill="1" applyBorder="1" applyAlignment="1">
      <alignment horizontal="right" readingOrder="2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right" readingOrder="2"/>
    </xf>
    <xf numFmtId="0" fontId="5" fillId="0" borderId="11" xfId="0" applyFont="1" applyFill="1" applyBorder="1"/>
    <xf numFmtId="4" fontId="7" fillId="0" borderId="10" xfId="0" applyNumberFormat="1" applyFont="1" applyBorder="1" applyAlignment="1">
      <alignment horizontal="right" vertical="center"/>
    </xf>
    <xf numFmtId="43" fontId="7" fillId="0" borderId="8" xfId="1" applyFont="1" applyBorder="1" applyAlignment="1">
      <alignment vertical="center" wrapText="1"/>
    </xf>
    <xf numFmtId="0" fontId="0" fillId="0" borderId="0" xfId="0" applyAlignment="1"/>
    <xf numFmtId="1" fontId="0" fillId="0" borderId="0" xfId="0" applyNumberFormat="1" applyAlignment="1"/>
    <xf numFmtId="2" fontId="0" fillId="0" borderId="0" xfId="0" applyNumberFormat="1" applyAlignment="1"/>
    <xf numFmtId="1" fontId="0" fillId="0" borderId="4" xfId="0" applyNumberFormat="1" applyBorder="1" applyAlignment="1"/>
    <xf numFmtId="1" fontId="7" fillId="0" borderId="12" xfId="0" applyNumberFormat="1" applyFont="1" applyBorder="1" applyAlignment="1">
      <alignment vertical="center" wrapText="1"/>
    </xf>
    <xf numFmtId="2" fontId="7" fillId="0" borderId="12" xfId="0" applyNumberFormat="1" applyFont="1" applyBorder="1" applyAlignment="1">
      <alignment vertical="center" wrapText="1"/>
    </xf>
    <xf numFmtId="0" fontId="0" fillId="0" borderId="4" xfId="0" applyBorder="1"/>
    <xf numFmtId="1" fontId="7" fillId="5" borderId="4" xfId="0" applyNumberFormat="1" applyFont="1" applyFill="1" applyBorder="1" applyAlignment="1">
      <alignment vertical="center" wrapText="1"/>
    </xf>
    <xf numFmtId="2" fontId="7" fillId="0" borderId="0" xfId="0" applyNumberFormat="1" applyFont="1" applyFill="1" applyBorder="1" applyAlignment="1">
      <alignment vertical="center" wrapText="1"/>
    </xf>
    <xf numFmtId="3" fontId="7" fillId="0" borderId="3" xfId="0" applyNumberFormat="1" applyFont="1" applyBorder="1" applyAlignment="1">
      <alignment vertical="center" wrapText="1"/>
    </xf>
    <xf numFmtId="2" fontId="0" fillId="0" borderId="4" xfId="0" applyNumberFormat="1" applyBorder="1" applyAlignment="1"/>
    <xf numFmtId="0" fontId="0" fillId="0" borderId="4" xfId="0" applyBorder="1" applyAlignment="1"/>
    <xf numFmtId="171" fontId="1" fillId="0" borderId="0" xfId="0" applyNumberFormat="1" applyFont="1" applyAlignment="1">
      <alignment vertical="center"/>
    </xf>
    <xf numFmtId="43" fontId="7" fillId="0" borderId="5" xfId="1" applyNumberFormat="1" applyFont="1" applyBorder="1" applyAlignment="1">
      <alignment vertical="center" wrapText="1"/>
    </xf>
    <xf numFmtId="43" fontId="7" fillId="0" borderId="10" xfId="0" applyNumberFormat="1" applyFont="1" applyBorder="1" applyAlignment="1">
      <alignment vertical="center" wrapText="1"/>
    </xf>
    <xf numFmtId="43" fontId="7" fillId="0" borderId="2" xfId="1" applyNumberFormat="1" applyFont="1" applyBorder="1" applyAlignment="1">
      <alignment vertical="center" wrapText="1"/>
    </xf>
    <xf numFmtId="43" fontId="7" fillId="0" borderId="2" xfId="0" applyNumberFormat="1" applyFont="1" applyBorder="1" applyAlignment="1">
      <alignment vertical="center" wrapText="1"/>
    </xf>
    <xf numFmtId="43" fontId="7" fillId="0" borderId="0" xfId="1" applyNumberFormat="1" applyFont="1" applyBorder="1" applyAlignment="1">
      <alignment vertical="center" wrapText="1"/>
    </xf>
    <xf numFmtId="43" fontId="7" fillId="0" borderId="5" xfId="0" applyNumberFormat="1" applyFont="1" applyBorder="1" applyAlignment="1">
      <alignment vertical="center" wrapText="1"/>
    </xf>
    <xf numFmtId="43" fontId="7" fillId="0" borderId="13" xfId="1" applyNumberFormat="1" applyFont="1" applyBorder="1" applyAlignment="1">
      <alignment vertical="center" wrapText="1"/>
    </xf>
    <xf numFmtId="0" fontId="4" fillId="0" borderId="8" xfId="0" applyFont="1" applyBorder="1" applyAlignment="1">
      <alignment horizontal="right" vertical="center" wrapText="1"/>
    </xf>
    <xf numFmtId="0" fontId="4" fillId="9" borderId="8" xfId="0" applyFont="1" applyFill="1" applyBorder="1" applyAlignment="1">
      <alignment horizontal="center" vertical="center" wrapText="1"/>
    </xf>
    <xf numFmtId="167" fontId="4" fillId="9" borderId="8" xfId="0" applyNumberFormat="1" applyFont="1" applyFill="1" applyBorder="1" applyAlignment="1">
      <alignment horizontal="center" vertical="center" wrapText="1"/>
    </xf>
    <xf numFmtId="43" fontId="7" fillId="0" borderId="13" xfId="0" applyNumberFormat="1" applyFont="1" applyBorder="1" applyAlignment="1">
      <alignment vertical="center" wrapText="1"/>
    </xf>
    <xf numFmtId="2" fontId="7" fillId="0" borderId="5" xfId="0" applyNumberFormat="1" applyFont="1" applyBorder="1" applyAlignment="1">
      <alignment vertical="center" wrapText="1"/>
    </xf>
    <xf numFmtId="2" fontId="7" fillId="4" borderId="5" xfId="0" applyNumberFormat="1" applyFont="1" applyFill="1" applyBorder="1" applyAlignment="1">
      <alignment horizontal="center" vertical="center" wrapText="1"/>
    </xf>
    <xf numFmtId="43" fontId="7" fillId="0" borderId="7" xfId="1" applyNumberFormat="1" applyFont="1" applyBorder="1" applyAlignment="1">
      <alignment vertical="center" wrapText="1"/>
    </xf>
    <xf numFmtId="43" fontId="7" fillId="0" borderId="11" xfId="1" applyNumberFormat="1" applyFont="1" applyBorder="1" applyAlignment="1">
      <alignment vertical="center" wrapText="1"/>
    </xf>
    <xf numFmtId="0" fontId="8" fillId="0" borderId="0" xfId="0" applyFont="1" applyFill="1" applyBorder="1" applyAlignment="1">
      <alignment horizontal="right" vertical="center" wrapText="1"/>
    </xf>
    <xf numFmtId="165" fontId="0" fillId="0" borderId="4" xfId="0" applyNumberFormat="1" applyBorder="1" applyAlignment="1"/>
    <xf numFmtId="165" fontId="7" fillId="5" borderId="4" xfId="0" applyNumberFormat="1" applyFont="1" applyFill="1" applyBorder="1" applyAlignment="1">
      <alignment vertical="center" wrapText="1"/>
    </xf>
    <xf numFmtId="171" fontId="11" fillId="0" borderId="0" xfId="0" applyNumberFormat="1" applyFont="1" applyBorder="1" applyAlignment="1">
      <alignment horizontal="center" vertical="center"/>
    </xf>
    <xf numFmtId="0" fontId="8" fillId="0" borderId="9" xfId="0" applyFont="1" applyFill="1" applyBorder="1" applyAlignment="1">
      <alignment horizontal="right" vertical="center" wrapText="1"/>
    </xf>
    <xf numFmtId="3" fontId="7" fillId="0" borderId="10" xfId="0" applyNumberFormat="1" applyFont="1" applyBorder="1" applyAlignment="1">
      <alignment vertical="center" wrapText="1"/>
    </xf>
    <xf numFmtId="0" fontId="11" fillId="0" borderId="10" xfId="0" applyFont="1" applyBorder="1" applyAlignment="1">
      <alignment horizontal="center" vertical="center" readingOrder="2"/>
    </xf>
    <xf numFmtId="0" fontId="12" fillId="0" borderId="8" xfId="0" applyFont="1" applyBorder="1" applyAlignment="1">
      <alignment horizontal="center" vertical="center" wrapText="1" readingOrder="2"/>
    </xf>
    <xf numFmtId="0" fontId="40" fillId="0" borderId="0" xfId="0" applyFont="1" applyAlignment="1">
      <alignment horizontal="center"/>
    </xf>
    <xf numFmtId="170" fontId="19" fillId="0" borderId="12" xfId="4" applyNumberFormat="1" applyFont="1" applyBorder="1" applyAlignment="1">
      <alignment vertical="center" wrapText="1"/>
    </xf>
    <xf numFmtId="170" fontId="19" fillId="0" borderId="2" xfId="4" applyNumberFormat="1" applyFont="1" applyFill="1" applyBorder="1" applyAlignment="1">
      <alignment vertical="center" wrapText="1"/>
    </xf>
    <xf numFmtId="170" fontId="19" fillId="0" borderId="3" xfId="4" applyNumberFormat="1" applyFont="1" applyFill="1" applyBorder="1" applyAlignment="1">
      <alignment vertical="center" wrapText="1"/>
    </xf>
    <xf numFmtId="165" fontId="19" fillId="3" borderId="12" xfId="3" applyNumberFormat="1" applyFont="1" applyFill="1" applyBorder="1" applyAlignment="1">
      <alignment horizontal="right" vertical="center"/>
    </xf>
    <xf numFmtId="165" fontId="19" fillId="3" borderId="10" xfId="3" applyNumberFormat="1" applyFont="1" applyFill="1" applyBorder="1" applyAlignment="1">
      <alignment horizontal="right" vertical="center"/>
    </xf>
    <xf numFmtId="165" fontId="19" fillId="3" borderId="2" xfId="3" applyNumberFormat="1" applyFont="1" applyFill="1" applyBorder="1" applyAlignment="1">
      <alignment horizontal="right" vertical="center"/>
    </xf>
    <xf numFmtId="1" fontId="19" fillId="0" borderId="2" xfId="3" applyNumberFormat="1" applyFont="1" applyBorder="1" applyAlignment="1">
      <alignment horizontal="right" vertical="center"/>
    </xf>
    <xf numFmtId="3" fontId="19" fillId="3" borderId="2" xfId="3" applyNumberFormat="1" applyFont="1" applyFill="1" applyBorder="1" applyAlignment="1">
      <alignment horizontal="right" vertical="center"/>
    </xf>
    <xf numFmtId="1" fontId="19" fillId="3" borderId="2" xfId="3" applyNumberFormat="1" applyFont="1" applyFill="1" applyBorder="1" applyAlignment="1">
      <alignment horizontal="right" vertical="center"/>
    </xf>
    <xf numFmtId="170" fontId="19" fillId="3" borderId="2" xfId="3" applyNumberFormat="1" applyFont="1" applyFill="1" applyBorder="1" applyAlignment="1">
      <alignment horizontal="right" vertical="center"/>
    </xf>
    <xf numFmtId="165" fontId="19" fillId="0" borderId="0" xfId="3" applyNumberFormat="1" applyFont="1" applyFill="1" applyBorder="1" applyAlignment="1">
      <alignment vertical="center"/>
    </xf>
    <xf numFmtId="0" fontId="23" fillId="0" borderId="0" xfId="3" applyFont="1" applyFill="1" applyBorder="1" applyAlignment="1">
      <alignment horizontal="right" vertical="center" readingOrder="2"/>
    </xf>
    <xf numFmtId="165" fontId="22" fillId="0" borderId="9" xfId="3" applyNumberFormat="1" applyBorder="1" applyAlignment="1"/>
    <xf numFmtId="0" fontId="22" fillId="0" borderId="9" xfId="3" applyBorder="1"/>
    <xf numFmtId="165" fontId="7" fillId="0" borderId="11" xfId="0" applyNumberFormat="1" applyFont="1" applyBorder="1" applyAlignment="1">
      <alignment vertical="center" wrapText="1"/>
    </xf>
    <xf numFmtId="0" fontId="4" fillId="9" borderId="15" xfId="0" applyFont="1" applyFill="1" applyBorder="1" applyAlignment="1">
      <alignment horizontal="right" vertical="center" wrapText="1"/>
    </xf>
    <xf numFmtId="165" fontId="7" fillId="9" borderId="15" xfId="0" applyNumberFormat="1" applyFont="1" applyFill="1" applyBorder="1" applyAlignment="1">
      <alignment vertical="center" wrapText="1"/>
    </xf>
    <xf numFmtId="0" fontId="8" fillId="8" borderId="0" xfId="0" applyFont="1" applyFill="1" applyBorder="1" applyAlignment="1">
      <alignment horizontal="center" vertical="center" wrapText="1"/>
    </xf>
    <xf numFmtId="167" fontId="7" fillId="8" borderId="0" xfId="1" applyNumberFormat="1" applyFont="1" applyFill="1" applyBorder="1" applyAlignment="1">
      <alignment vertical="center" wrapText="1"/>
    </xf>
    <xf numFmtId="167" fontId="7" fillId="9" borderId="13" xfId="1" applyNumberFormat="1" applyFont="1" applyFill="1" applyBorder="1" applyAlignment="1">
      <alignment vertical="center" wrapText="1"/>
    </xf>
    <xf numFmtId="167" fontId="7" fillId="8" borderId="7" xfId="1" applyNumberFormat="1" applyFont="1" applyFill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167" fontId="22" fillId="0" borderId="0" xfId="1" applyNumberFormat="1" applyFont="1"/>
    <xf numFmtId="0" fontId="4" fillId="8" borderId="9" xfId="0" applyFont="1" applyFill="1" applyBorder="1" applyAlignment="1">
      <alignment horizontal="right" vertical="center" wrapText="1"/>
    </xf>
    <xf numFmtId="0" fontId="4" fillId="8" borderId="7" xfId="0" applyFont="1" applyFill="1" applyBorder="1" applyAlignment="1">
      <alignment horizontal="right" vertical="center" wrapText="1"/>
    </xf>
    <xf numFmtId="0" fontId="40" fillId="0" borderId="0" xfId="0" applyFont="1" applyAlignment="1">
      <alignment horizontal="center"/>
    </xf>
    <xf numFmtId="0" fontId="4" fillId="8" borderId="14" xfId="3" applyFont="1" applyFill="1" applyBorder="1" applyAlignment="1">
      <alignment horizontal="center" vertical="center" wrapText="1" readingOrder="2"/>
    </xf>
    <xf numFmtId="0" fontId="4" fillId="8" borderId="9" xfId="3" applyFont="1" applyFill="1" applyBorder="1" applyAlignment="1">
      <alignment horizontal="center" vertical="center" wrapText="1" readingOrder="2"/>
    </xf>
    <xf numFmtId="0" fontId="8" fillId="0" borderId="0" xfId="0" applyFont="1" applyFill="1" applyBorder="1" applyAlignment="1">
      <alignment horizontal="right" vertical="center" wrapText="1"/>
    </xf>
    <xf numFmtId="0" fontId="8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4" fillId="8" borderId="9" xfId="0" applyFont="1" applyFill="1" applyBorder="1" applyAlignment="1">
      <alignment horizontal="right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justify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right" vertical="center" wrapText="1"/>
    </xf>
    <xf numFmtId="0" fontId="4" fillId="8" borderId="19" xfId="0" applyFont="1" applyFill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 wrapText="1"/>
    </xf>
    <xf numFmtId="0" fontId="6" fillId="9" borderId="13" xfId="0" applyNumberFormat="1" applyFont="1" applyFill="1" applyBorder="1" applyAlignment="1">
      <alignment horizontal="right" vertical="center" wrapText="1"/>
    </xf>
    <xf numFmtId="0" fontId="7" fillId="0" borderId="10" xfId="0" applyNumberFormat="1" applyFont="1" applyFill="1" applyBorder="1" applyAlignment="1">
      <alignment vertical="center" wrapText="1"/>
    </xf>
    <xf numFmtId="0" fontId="7" fillId="0" borderId="2" xfId="2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vertical="center" wrapText="1"/>
    </xf>
    <xf numFmtId="0" fontId="7" fillId="0" borderId="11" xfId="1" applyNumberFormat="1" applyFont="1" applyFill="1" applyBorder="1" applyAlignment="1">
      <alignment horizontal="left" vertical="center" wrapText="1"/>
    </xf>
    <xf numFmtId="0" fontId="26" fillId="0" borderId="0" xfId="0" applyNumberFormat="1" applyFont="1" applyFill="1" applyAlignment="1">
      <alignment horizontal="center" wrapText="1"/>
    </xf>
    <xf numFmtId="0" fontId="7" fillId="0" borderId="2" xfId="0" applyFont="1" applyFill="1" applyBorder="1" applyAlignment="1">
      <alignment vertical="center" wrapText="1" readingOrder="2"/>
    </xf>
    <xf numFmtId="0" fontId="7" fillId="0" borderId="11" xfId="0" applyFont="1" applyFill="1" applyBorder="1" applyAlignment="1">
      <alignment vertical="center" wrapText="1" readingOrder="2"/>
    </xf>
    <xf numFmtId="0" fontId="7" fillId="0" borderId="0" xfId="0" applyNumberFormat="1" applyFont="1" applyFill="1" applyBorder="1" applyAlignment="1">
      <alignment vertical="center" wrapText="1"/>
    </xf>
    <xf numFmtId="0" fontId="8" fillId="0" borderId="0" xfId="0" applyNumberFormat="1" applyFont="1" applyFill="1" applyBorder="1" applyAlignment="1">
      <alignment horizontal="right" vertical="center" wrapText="1"/>
    </xf>
    <xf numFmtId="0" fontId="0" fillId="0" borderId="0" xfId="0" applyNumberFormat="1"/>
    <xf numFmtId="0" fontId="8" fillId="0" borderId="5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3" fontId="19" fillId="3" borderId="0" xfId="3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3" fontId="19" fillId="3" borderId="3" xfId="3" applyNumberFormat="1" applyFont="1" applyFill="1" applyBorder="1" applyAlignment="1">
      <alignment horizontal="left" vertical="center"/>
    </xf>
    <xf numFmtId="3" fontId="19" fillId="3" borderId="2" xfId="3" applyNumberFormat="1" applyFont="1" applyFill="1" applyBorder="1" applyAlignment="1">
      <alignment horizontal="right" vertical="center" readingOrder="2"/>
    </xf>
    <xf numFmtId="3" fontId="19" fillId="3" borderId="13" xfId="3" applyNumberFormat="1" applyFont="1" applyFill="1" applyBorder="1" applyAlignment="1">
      <alignment horizontal="right" vertical="center" readingOrder="2"/>
    </xf>
    <xf numFmtId="3" fontId="19" fillId="3" borderId="10" xfId="3" applyNumberFormat="1" applyFont="1" applyFill="1" applyBorder="1" applyAlignment="1">
      <alignment horizontal="right" vertical="center" readingOrder="2"/>
    </xf>
    <xf numFmtId="3" fontId="19" fillId="3" borderId="11" xfId="3" applyNumberFormat="1" applyFont="1" applyFill="1" applyBorder="1" applyAlignment="1">
      <alignment horizontal="right" vertical="center" readingOrder="2"/>
    </xf>
    <xf numFmtId="0" fontId="22" fillId="0" borderId="0" xfId="4" applyBorder="1" applyAlignment="1">
      <alignment horizontal="center"/>
    </xf>
    <xf numFmtId="0" fontId="22" fillId="0" borderId="0" xfId="4" applyAlignment="1">
      <alignment horizontal="center"/>
    </xf>
    <xf numFmtId="167" fontId="29" fillId="0" borderId="0" xfId="1" applyNumberFormat="1" applyFont="1" applyBorder="1" applyAlignment="1">
      <alignment horizontal="center"/>
    </xf>
    <xf numFmtId="167" fontId="22" fillId="0" borderId="0" xfId="3" applyNumberFormat="1" applyAlignment="1">
      <alignment horizontal="center"/>
    </xf>
    <xf numFmtId="1" fontId="22" fillId="0" borderId="0" xfId="3" applyNumberFormat="1" applyAlignment="1">
      <alignment horizontal="center"/>
    </xf>
    <xf numFmtId="0" fontId="22" fillId="0" borderId="0" xfId="3" applyAlignment="1">
      <alignment horizontal="center"/>
    </xf>
    <xf numFmtId="167" fontId="22" fillId="0" borderId="2" xfId="3" applyNumberFormat="1" applyBorder="1" applyAlignment="1">
      <alignment horizontal="center"/>
    </xf>
    <xf numFmtId="164" fontId="22" fillId="0" borderId="2" xfId="3" applyNumberFormat="1" applyBorder="1" applyAlignment="1">
      <alignment horizontal="center" vertical="center"/>
    </xf>
    <xf numFmtId="1" fontId="22" fillId="0" borderId="2" xfId="3" applyNumberFormat="1" applyBorder="1" applyAlignment="1">
      <alignment horizontal="center"/>
    </xf>
    <xf numFmtId="171" fontId="22" fillId="0" borderId="2" xfId="3" applyNumberFormat="1" applyBorder="1" applyAlignment="1">
      <alignment horizontal="center"/>
    </xf>
    <xf numFmtId="167" fontId="22" fillId="0" borderId="0" xfId="3" applyNumberFormat="1" applyBorder="1" applyAlignment="1">
      <alignment horizontal="center"/>
    </xf>
    <xf numFmtId="167" fontId="22" fillId="0" borderId="0" xfId="4" applyNumberFormat="1" applyBorder="1" applyAlignment="1">
      <alignment horizontal="center"/>
    </xf>
    <xf numFmtId="167" fontId="22" fillId="0" borderId="0" xfId="4" applyNumberFormat="1" applyAlignment="1">
      <alignment horizontal="center"/>
    </xf>
    <xf numFmtId="1" fontId="19" fillId="0" borderId="12" xfId="4" applyNumberFormat="1" applyFont="1" applyBorder="1" applyAlignment="1">
      <alignment vertical="center" wrapText="1"/>
    </xf>
    <xf numFmtId="0" fontId="0" fillId="0" borderId="2" xfId="0" applyFill="1" applyBorder="1"/>
    <xf numFmtId="0" fontId="19" fillId="0" borderId="3" xfId="4" applyFont="1" applyFill="1" applyBorder="1" applyAlignment="1">
      <alignment vertical="center" wrapText="1"/>
    </xf>
    <xf numFmtId="1" fontId="19" fillId="0" borderId="0" xfId="4" applyNumberFormat="1" applyFont="1" applyFill="1" applyBorder="1" applyAlignment="1">
      <alignment vertical="center" wrapText="1"/>
    </xf>
    <xf numFmtId="3" fontId="19" fillId="0" borderId="11" xfId="4" applyNumberFormat="1" applyFont="1" applyFill="1" applyBorder="1" applyAlignment="1">
      <alignment vertical="center" wrapText="1"/>
    </xf>
    <xf numFmtId="0" fontId="0" fillId="0" borderId="11" xfId="0" applyFill="1" applyBorder="1"/>
    <xf numFmtId="1" fontId="19" fillId="0" borderId="3" xfId="4" applyNumberFormat="1" applyFont="1" applyFill="1" applyBorder="1" applyAlignment="1">
      <alignment vertical="center" wrapText="1"/>
    </xf>
    <xf numFmtId="165" fontId="19" fillId="3" borderId="11" xfId="3" applyNumberFormat="1" applyFont="1" applyFill="1" applyBorder="1" applyAlignment="1">
      <alignment horizontal="right" vertical="center"/>
    </xf>
    <xf numFmtId="0" fontId="16" fillId="0" borderId="12" xfId="3" applyFont="1" applyFill="1" applyBorder="1" applyAlignment="1">
      <alignment horizontal="right" vertical="center" wrapText="1"/>
    </xf>
    <xf numFmtId="3" fontId="19" fillId="0" borderId="10" xfId="4" applyNumberFormat="1" applyFont="1" applyFill="1" applyBorder="1" applyAlignment="1">
      <alignment vertical="center" wrapText="1"/>
    </xf>
    <xf numFmtId="0" fontId="0" fillId="0" borderId="10" xfId="0" applyFill="1" applyBorder="1"/>
    <xf numFmtId="3" fontId="0" fillId="0" borderId="0" xfId="0" applyNumberFormat="1"/>
    <xf numFmtId="0" fontId="20" fillId="0" borderId="0" xfId="3" applyFont="1" applyFill="1" applyBorder="1" applyAlignment="1">
      <alignment horizontal="center" vertical="center" wrapText="1"/>
    </xf>
    <xf numFmtId="3" fontId="19" fillId="0" borderId="12" xfId="4" applyNumberFormat="1" applyFont="1" applyFill="1" applyBorder="1" applyAlignment="1">
      <alignment vertical="center" wrapText="1"/>
    </xf>
    <xf numFmtId="170" fontId="19" fillId="0" borderId="12" xfId="4" applyNumberFormat="1" applyFont="1" applyFill="1" applyBorder="1" applyAlignment="1">
      <alignment vertical="center" wrapText="1"/>
    </xf>
    <xf numFmtId="3" fontId="19" fillId="0" borderId="12" xfId="3" applyNumberFormat="1" applyFont="1" applyFill="1" applyBorder="1" applyAlignment="1">
      <alignment horizontal="right" vertical="center"/>
    </xf>
    <xf numFmtId="0" fontId="22" fillId="0" borderId="0" xfId="3" applyFill="1" applyBorder="1"/>
    <xf numFmtId="3" fontId="19" fillId="0" borderId="12" xfId="3" applyNumberFormat="1" applyFont="1" applyFill="1" applyBorder="1" applyAlignment="1">
      <alignment vertical="center"/>
    </xf>
    <xf numFmtId="0" fontId="22" fillId="0" borderId="0" xfId="3" applyFill="1" applyBorder="1" applyAlignment="1"/>
    <xf numFmtId="165" fontId="19" fillId="0" borderId="2" xfId="3" applyNumberFormat="1" applyFont="1" applyFill="1" applyBorder="1" applyAlignment="1">
      <alignment vertical="center" wrapText="1"/>
    </xf>
    <xf numFmtId="1" fontId="22" fillId="0" borderId="0" xfId="4" applyNumberFormat="1"/>
    <xf numFmtId="0" fontId="22" fillId="0" borderId="0" xfId="3" applyNumberFormat="1" applyAlignment="1">
      <alignment horizontal="center"/>
    </xf>
    <xf numFmtId="167" fontId="22" fillId="0" borderId="0" xfId="4" applyNumberFormat="1"/>
    <xf numFmtId="165" fontId="19" fillId="0" borderId="11" xfId="3" applyNumberFormat="1" applyFont="1" applyBorder="1" applyAlignment="1">
      <alignment vertical="center" wrapText="1" readingOrder="2"/>
    </xf>
    <xf numFmtId="3" fontId="22" fillId="0" borderId="0" xfId="4" applyNumberFormat="1" applyBorder="1"/>
    <xf numFmtId="3" fontId="22" fillId="0" borderId="0" xfId="4" applyNumberFormat="1"/>
    <xf numFmtId="1" fontId="22" fillId="0" borderId="0" xfId="4" applyNumberFormat="1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vertical="center" wrapText="1"/>
    </xf>
    <xf numFmtId="167" fontId="7" fillId="0" borderId="12" xfId="1" applyNumberFormat="1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4" fillId="8" borderId="9" xfId="0" applyFont="1" applyFill="1" applyBorder="1" applyAlignment="1">
      <alignment horizontal="center" vertical="center" wrapText="1"/>
    </xf>
    <xf numFmtId="1" fontId="7" fillId="0" borderId="2" xfId="1" applyNumberFormat="1" applyFont="1" applyBorder="1" applyAlignment="1">
      <alignment horizontal="right" vertical="center"/>
    </xf>
    <xf numFmtId="0" fontId="17" fillId="8" borderId="13" xfId="0" applyFont="1" applyFill="1" applyBorder="1" applyAlignment="1">
      <alignment horizontal="right" vertical="center" wrapText="1"/>
    </xf>
    <xf numFmtId="2" fontId="7" fillId="9" borderId="15" xfId="0" applyNumberFormat="1" applyFont="1" applyFill="1" applyBorder="1" applyAlignment="1">
      <alignment vertical="center" wrapText="1"/>
    </xf>
    <xf numFmtId="43" fontId="7" fillId="9" borderId="15" xfId="1" applyNumberFormat="1" applyFont="1" applyFill="1" applyBorder="1" applyAlignment="1">
      <alignment horizontal="right" vertical="center" wrapText="1"/>
    </xf>
    <xf numFmtId="2" fontId="7" fillId="0" borderId="10" xfId="0" applyNumberFormat="1" applyFont="1" applyBorder="1" applyAlignment="1">
      <alignment vertical="center" wrapText="1" readingOrder="2"/>
    </xf>
    <xf numFmtId="2" fontId="7" fillId="0" borderId="2" xfId="0" applyNumberFormat="1" applyFont="1" applyBorder="1" applyAlignment="1">
      <alignment vertical="center" wrapText="1" readingOrder="2"/>
    </xf>
    <xf numFmtId="2" fontId="7" fillId="0" borderId="3" xfId="0" applyNumberFormat="1" applyFont="1" applyBorder="1" applyAlignment="1">
      <alignment vertical="center" wrapText="1" readingOrder="2"/>
    </xf>
    <xf numFmtId="2" fontId="7" fillId="0" borderId="2" xfId="0" applyNumberFormat="1" applyFont="1" applyFill="1" applyBorder="1" applyAlignment="1">
      <alignment vertical="center" wrapText="1" readingOrder="2"/>
    </xf>
    <xf numFmtId="2" fontId="7" fillId="0" borderId="3" xfId="0" applyNumberFormat="1" applyFont="1" applyFill="1" applyBorder="1" applyAlignment="1">
      <alignment vertical="center" wrapText="1" readingOrder="2"/>
    </xf>
    <xf numFmtId="2" fontId="7" fillId="9" borderId="15" xfId="0" applyNumberFormat="1" applyFont="1" applyFill="1" applyBorder="1" applyAlignment="1">
      <alignment vertical="center" wrapText="1" readingOrder="2"/>
    </xf>
    <xf numFmtId="3" fontId="7" fillId="0" borderId="20" xfId="0" applyNumberFormat="1" applyFont="1" applyBorder="1" applyAlignment="1">
      <alignment horizontal="right" vertical="center"/>
    </xf>
    <xf numFmtId="4" fontId="7" fillId="0" borderId="20" xfId="0" applyNumberFormat="1" applyFont="1" applyBorder="1" applyAlignment="1">
      <alignment horizontal="right" vertical="center"/>
    </xf>
    <xf numFmtId="4" fontId="7" fillId="0" borderId="25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 wrapText="1"/>
    </xf>
    <xf numFmtId="0" fontId="14" fillId="0" borderId="0" xfId="0" applyFont="1" applyFill="1" applyBorder="1" applyAlignment="1">
      <alignment horizontal="right" vertical="center" wrapText="1"/>
    </xf>
    <xf numFmtId="3" fontId="7" fillId="0" borderId="25" xfId="0" applyNumberFormat="1" applyFont="1" applyBorder="1" applyAlignment="1">
      <alignment vertical="center" readingOrder="2"/>
    </xf>
    <xf numFmtId="170" fontId="7" fillId="0" borderId="25" xfId="0" applyNumberFormat="1" applyFont="1" applyBorder="1" applyAlignment="1">
      <alignment vertical="center" readingOrder="2"/>
    </xf>
    <xf numFmtId="3" fontId="7" fillId="0" borderId="20" xfId="0" applyNumberFormat="1" applyFont="1" applyBorder="1" applyAlignment="1">
      <alignment vertical="center" readingOrder="2"/>
    </xf>
    <xf numFmtId="170" fontId="7" fillId="0" borderId="20" xfId="0" applyNumberFormat="1" applyFont="1" applyBorder="1" applyAlignment="1">
      <alignment vertical="center" readingOrder="2"/>
    </xf>
    <xf numFmtId="3" fontId="7" fillId="0" borderId="22" xfId="0" applyNumberFormat="1" applyFont="1" applyBorder="1" applyAlignment="1">
      <alignment vertical="center" readingOrder="2"/>
    </xf>
    <xf numFmtId="170" fontId="7" fillId="0" borderId="22" xfId="0" applyNumberFormat="1" applyFont="1" applyBorder="1" applyAlignment="1">
      <alignment vertical="center" readingOrder="2"/>
    </xf>
    <xf numFmtId="0" fontId="8" fillId="3" borderId="0" xfId="0" applyFont="1" applyFill="1" applyBorder="1" applyAlignment="1">
      <alignment horizontal="center" vertical="center" wrapText="1"/>
    </xf>
    <xf numFmtId="3" fontId="7" fillId="0" borderId="0" xfId="0" applyNumberFormat="1" applyFont="1" applyBorder="1" applyAlignment="1">
      <alignment vertical="center" readingOrder="2"/>
    </xf>
    <xf numFmtId="170" fontId="7" fillId="0" borderId="0" xfId="0" applyNumberFormat="1" applyFont="1" applyBorder="1" applyAlignment="1">
      <alignment vertical="center" readingOrder="2"/>
    </xf>
    <xf numFmtId="167" fontId="7" fillId="0" borderId="0" xfId="1" applyNumberFormat="1" applyFont="1" applyFill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3" fontId="7" fillId="0" borderId="24" xfId="0" applyNumberFormat="1" applyFont="1" applyBorder="1" applyAlignment="1">
      <alignment vertical="center" readingOrder="2"/>
    </xf>
    <xf numFmtId="3" fontId="7" fillId="0" borderId="21" xfId="0" applyNumberFormat="1" applyFont="1" applyBorder="1" applyAlignment="1">
      <alignment vertical="center" readingOrder="2"/>
    </xf>
    <xf numFmtId="3" fontId="7" fillId="0" borderId="23" xfId="0" applyNumberFormat="1" applyFont="1" applyBorder="1" applyAlignment="1">
      <alignment vertical="center" readingOrder="2"/>
    </xf>
    <xf numFmtId="164" fontId="0" fillId="0" borderId="0" xfId="0" applyNumberFormat="1"/>
    <xf numFmtId="167" fontId="1" fillId="0" borderId="0" xfId="1" applyNumberFormat="1" applyFont="1" applyAlignment="1">
      <alignment vertical="center"/>
    </xf>
    <xf numFmtId="1" fontId="7" fillId="0" borderId="0" xfId="0" applyNumberFormat="1" applyFont="1" applyBorder="1" applyAlignment="1">
      <alignment horizontal="center" vertical="center" wrapText="1"/>
    </xf>
    <xf numFmtId="0" fontId="47" fillId="0" borderId="0" xfId="0" applyFont="1" applyBorder="1" applyAlignment="1">
      <alignment horizontal="center" vertical="center" wrapText="1"/>
    </xf>
    <xf numFmtId="3" fontId="7" fillId="0" borderId="17" xfId="0" applyNumberFormat="1" applyFont="1" applyBorder="1" applyAlignment="1">
      <alignment vertical="center" readingOrder="2"/>
    </xf>
    <xf numFmtId="170" fontId="7" fillId="0" borderId="17" xfId="0" applyNumberFormat="1" applyFont="1" applyBorder="1" applyAlignment="1">
      <alignment vertical="center" readingOrder="2"/>
    </xf>
    <xf numFmtId="0" fontId="6" fillId="0" borderId="0" xfId="0" applyFont="1" applyBorder="1" applyAlignment="1">
      <alignment horizontal="center" vertical="center"/>
    </xf>
    <xf numFmtId="0" fontId="16" fillId="0" borderId="9" xfId="3" applyFont="1" applyFill="1" applyBorder="1" applyAlignment="1">
      <alignment horizontal="right" vertical="center" wrapText="1" readingOrder="2"/>
    </xf>
    <xf numFmtId="3" fontId="7" fillId="9" borderId="21" xfId="0" applyNumberFormat="1" applyFont="1" applyFill="1" applyBorder="1" applyAlignment="1">
      <alignment vertical="center" readingOrder="2"/>
    </xf>
    <xf numFmtId="3" fontId="7" fillId="9" borderId="20" xfId="0" applyNumberFormat="1" applyFont="1" applyFill="1" applyBorder="1" applyAlignment="1">
      <alignment vertical="center" readingOrder="2"/>
    </xf>
    <xf numFmtId="170" fontId="7" fillId="9" borderId="20" xfId="0" applyNumberFormat="1" applyFont="1" applyFill="1" applyBorder="1" applyAlignment="1">
      <alignment vertical="center" readingOrder="2"/>
    </xf>
    <xf numFmtId="3" fontId="7" fillId="9" borderId="27" xfId="0" applyNumberFormat="1" applyFont="1" applyFill="1" applyBorder="1" applyAlignment="1">
      <alignment vertical="center" readingOrder="2"/>
    </xf>
    <xf numFmtId="3" fontId="7" fillId="9" borderId="26" xfId="0" applyNumberFormat="1" applyFont="1" applyFill="1" applyBorder="1" applyAlignment="1">
      <alignment vertical="center" readingOrder="2"/>
    </xf>
    <xf numFmtId="170" fontId="7" fillId="9" borderId="26" xfId="0" applyNumberFormat="1" applyFont="1" applyFill="1" applyBorder="1" applyAlignment="1">
      <alignment vertical="center" readingOrder="2"/>
    </xf>
    <xf numFmtId="170" fontId="7" fillId="0" borderId="0" xfId="0" applyNumberFormat="1" applyFont="1" applyFill="1" applyBorder="1" applyAlignment="1">
      <alignment vertical="center" readingOrder="2"/>
    </xf>
    <xf numFmtId="0" fontId="12" fillId="0" borderId="0" xfId="0" applyFont="1" applyAlignment="1">
      <alignment horizontal="right" vertical="center" wrapText="1"/>
    </xf>
    <xf numFmtId="4" fontId="7" fillId="0" borderId="7" xfId="0" applyNumberFormat="1" applyFont="1" applyBorder="1" applyAlignment="1">
      <alignment vertical="center" wrapText="1"/>
    </xf>
    <xf numFmtId="4" fontId="7" fillId="0" borderId="0" xfId="0" applyNumberFormat="1" applyFont="1" applyBorder="1" applyAlignment="1">
      <alignment vertical="center" wrapText="1"/>
    </xf>
    <xf numFmtId="2" fontId="7" fillId="0" borderId="11" xfId="0" applyNumberFormat="1" applyFont="1" applyBorder="1" applyAlignment="1">
      <alignment vertical="center" wrapText="1"/>
    </xf>
    <xf numFmtId="2" fontId="7" fillId="0" borderId="11" xfId="1" applyNumberFormat="1" applyFont="1" applyBorder="1" applyAlignment="1">
      <alignment vertical="center" wrapText="1"/>
    </xf>
    <xf numFmtId="4" fontId="7" fillId="0" borderId="8" xfId="0" applyNumberFormat="1" applyFont="1" applyBorder="1" applyAlignment="1">
      <alignment vertical="center" wrapText="1"/>
    </xf>
    <xf numFmtId="167" fontId="7" fillId="0" borderId="10" xfId="1" applyNumberFormat="1" applyFont="1" applyFill="1" applyBorder="1" applyAlignment="1">
      <alignment vertical="center" wrapText="1"/>
    </xf>
    <xf numFmtId="167" fontId="7" fillId="0" borderId="2" xfId="1" applyNumberFormat="1" applyFont="1" applyFill="1" applyBorder="1" applyAlignment="1">
      <alignment vertical="center" wrapText="1"/>
    </xf>
    <xf numFmtId="0" fontId="7" fillId="0" borderId="11" xfId="0" applyNumberFormat="1" applyFont="1" applyFill="1" applyBorder="1" applyAlignment="1">
      <alignment vertical="center" wrapText="1"/>
    </xf>
    <xf numFmtId="167" fontId="7" fillId="0" borderId="2" xfId="1" applyNumberFormat="1" applyFont="1" applyFill="1" applyBorder="1" applyAlignment="1">
      <alignment horizontal="right" vertical="center" wrapText="1"/>
    </xf>
    <xf numFmtId="170" fontId="7" fillId="9" borderId="27" xfId="0" applyNumberFormat="1" applyFont="1" applyFill="1" applyBorder="1" applyAlignment="1">
      <alignment vertical="center" readingOrder="2"/>
    </xf>
    <xf numFmtId="0" fontId="50" fillId="0" borderId="0" xfId="0" applyFont="1" applyBorder="1" applyAlignment="1">
      <alignment horizontal="right" vertical="center" wrapText="1"/>
    </xf>
    <xf numFmtId="170" fontId="0" fillId="0" borderId="0" xfId="0" applyNumberFormat="1"/>
    <xf numFmtId="170" fontId="7" fillId="0" borderId="24" xfId="0" applyNumberFormat="1" applyFont="1" applyBorder="1" applyAlignment="1">
      <alignment vertical="center" readingOrder="2"/>
    </xf>
    <xf numFmtId="170" fontId="7" fillId="9" borderId="24" xfId="0" applyNumberFormat="1" applyFont="1" applyFill="1" applyBorder="1" applyAlignment="1">
      <alignment vertical="center" readingOrder="2"/>
    </xf>
    <xf numFmtId="170" fontId="0" fillId="0" borderId="0" xfId="0" applyNumberFormat="1" applyBorder="1"/>
    <xf numFmtId="0" fontId="4" fillId="0" borderId="0" xfId="0" applyFont="1" applyBorder="1" applyAlignment="1">
      <alignment horizontal="right" vertical="center" wrapText="1" readingOrder="2"/>
    </xf>
    <xf numFmtId="0" fontId="8" fillId="0" borderId="0" xfId="0" applyFont="1" applyFill="1" applyBorder="1" applyAlignment="1">
      <alignment horizontal="right" vertical="center" wrapText="1"/>
    </xf>
    <xf numFmtId="0" fontId="16" fillId="0" borderId="17" xfId="0" applyFont="1" applyBorder="1" applyAlignment="1">
      <alignment horizontal="right" vertical="center" wrapText="1"/>
    </xf>
    <xf numFmtId="0" fontId="4" fillId="8" borderId="9" xfId="3" applyFont="1" applyFill="1" applyBorder="1" applyAlignment="1">
      <alignment horizontal="right" vertical="center" wrapText="1"/>
    </xf>
    <xf numFmtId="0" fontId="4" fillId="8" borderId="7" xfId="3" applyFont="1" applyFill="1" applyBorder="1" applyAlignment="1">
      <alignment horizontal="right" vertical="center" wrapText="1"/>
    </xf>
    <xf numFmtId="3" fontId="22" fillId="0" borderId="0" xfId="3" applyNumberFormat="1"/>
    <xf numFmtId="2" fontId="0" fillId="0" borderId="0" xfId="0" applyNumberFormat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4" fillId="0" borderId="10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3" xfId="0" applyFont="1" applyFill="1" applyBorder="1" applyAlignment="1">
      <alignment horizontal="right" vertical="center" wrapText="1"/>
    </xf>
    <xf numFmtId="4" fontId="7" fillId="7" borderId="11" xfId="0" applyNumberFormat="1" applyFont="1" applyFill="1" applyBorder="1" applyAlignment="1">
      <alignment vertical="center" wrapText="1" readingOrder="1"/>
    </xf>
    <xf numFmtId="170" fontId="7" fillId="0" borderId="5" xfId="0" applyNumberFormat="1" applyFont="1" applyBorder="1" applyAlignment="1">
      <alignment vertical="center" readingOrder="2"/>
    </xf>
    <xf numFmtId="3" fontId="7" fillId="0" borderId="5" xfId="0" applyNumberFormat="1" applyFont="1" applyBorder="1" applyAlignment="1">
      <alignment horizontal="center" vertical="center" readingOrder="2"/>
    </xf>
    <xf numFmtId="0" fontId="8" fillId="0" borderId="5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 wrapText="1"/>
    </xf>
    <xf numFmtId="0" fontId="50" fillId="0" borderId="0" xfId="0" applyFont="1" applyAlignment="1">
      <alignment horizontal="right"/>
    </xf>
    <xf numFmtId="4" fontId="7" fillId="0" borderId="6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right" vertical="center"/>
    </xf>
    <xf numFmtId="4" fontId="7" fillId="0" borderId="11" xfId="0" applyNumberFormat="1" applyFont="1" applyFill="1" applyBorder="1" applyAlignment="1">
      <alignment horizontal="right" vertical="center"/>
    </xf>
    <xf numFmtId="0" fontId="4" fillId="0" borderId="10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8" fillId="0" borderId="5" xfId="0" applyFont="1" applyBorder="1" applyAlignment="1">
      <alignment vertical="center"/>
    </xf>
    <xf numFmtId="0" fontId="7" fillId="0" borderId="0" xfId="0" applyFont="1" applyBorder="1" applyAlignment="1">
      <alignment horizontal="right" vertical="center" wrapText="1"/>
    </xf>
    <xf numFmtId="168" fontId="19" fillId="3" borderId="12" xfId="1" applyNumberFormat="1" applyFont="1" applyFill="1" applyBorder="1" applyAlignment="1">
      <alignment vertical="center" readingOrder="2"/>
    </xf>
    <xf numFmtId="167" fontId="19" fillId="9" borderId="15" xfId="1" applyNumberFormat="1" applyFont="1" applyFill="1" applyBorder="1" applyAlignment="1">
      <alignment vertical="center"/>
    </xf>
    <xf numFmtId="4" fontId="7" fillId="0" borderId="12" xfId="0" applyNumberFormat="1" applyFont="1" applyFill="1" applyBorder="1" applyAlignment="1">
      <alignment vertical="center" wrapText="1"/>
    </xf>
    <xf numFmtId="43" fontId="7" fillId="0" borderId="2" xfId="1" applyNumberFormat="1" applyFont="1" applyFill="1" applyBorder="1" applyAlignment="1">
      <alignment horizontal="left" vertical="center" wrapText="1"/>
    </xf>
    <xf numFmtId="167" fontId="7" fillId="0" borderId="12" xfId="1" applyNumberFormat="1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3" fontId="19" fillId="3" borderId="12" xfId="3" applyNumberFormat="1" applyFont="1" applyFill="1" applyBorder="1" applyAlignment="1">
      <alignment horizontal="right" vertical="center" readingOrder="2"/>
    </xf>
    <xf numFmtId="0" fontId="7" fillId="0" borderId="34" xfId="0" applyFont="1" applyBorder="1" applyAlignment="1">
      <alignment horizontal="right" vertical="center" wrapText="1"/>
    </xf>
    <xf numFmtId="3" fontId="19" fillId="3" borderId="34" xfId="3" applyNumberFormat="1" applyFont="1" applyFill="1" applyBorder="1" applyAlignment="1">
      <alignment horizontal="right" vertical="center" readingOrder="2"/>
    </xf>
    <xf numFmtId="3" fontId="19" fillId="3" borderId="3" xfId="3" applyNumberFormat="1" applyFont="1" applyFill="1" applyBorder="1" applyAlignment="1">
      <alignment horizontal="right" vertical="center" readingOrder="2"/>
    </xf>
    <xf numFmtId="0" fontId="4" fillId="0" borderId="4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3" fontId="19" fillId="3" borderId="4" xfId="3" applyNumberFormat="1" applyFont="1" applyFill="1" applyBorder="1" applyAlignment="1">
      <alignment horizontal="right" vertical="center" readingOrder="2"/>
    </xf>
    <xf numFmtId="3" fontId="19" fillId="3" borderId="0" xfId="3" applyNumberFormat="1" applyFont="1" applyFill="1" applyBorder="1" applyAlignment="1">
      <alignment horizontal="right" vertical="center" readingOrder="2"/>
    </xf>
    <xf numFmtId="3" fontId="19" fillId="3" borderId="13" xfId="3" applyNumberFormat="1" applyFont="1" applyFill="1" applyBorder="1" applyAlignment="1">
      <alignment horizontal="right" vertical="center" readingOrder="1"/>
    </xf>
    <xf numFmtId="3" fontId="19" fillId="3" borderId="2" xfId="3" applyNumberFormat="1" applyFont="1" applyFill="1" applyBorder="1" applyAlignment="1">
      <alignment horizontal="right" vertical="center" readingOrder="1"/>
    </xf>
    <xf numFmtId="4" fontId="19" fillId="3" borderId="2" xfId="3" applyNumberFormat="1" applyFont="1" applyFill="1" applyBorder="1" applyAlignment="1">
      <alignment horizontal="right" vertical="center" readingOrder="2"/>
    </xf>
    <xf numFmtId="3" fontId="19" fillId="3" borderId="5" xfId="3" applyNumberFormat="1" applyFont="1" applyFill="1" applyBorder="1" applyAlignment="1">
      <alignment horizontal="right" vertical="center" readingOrder="2"/>
    </xf>
    <xf numFmtId="0" fontId="8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 readingOrder="2"/>
    </xf>
    <xf numFmtId="0" fontId="45" fillId="0" borderId="0" xfId="3" applyFont="1" applyFill="1" applyBorder="1" applyAlignment="1">
      <alignment horizontal="right" vertical="center" readingOrder="2"/>
    </xf>
    <xf numFmtId="0" fontId="4" fillId="8" borderId="9" xfId="4" applyFont="1" applyFill="1" applyBorder="1" applyAlignment="1">
      <alignment horizontal="center" vertical="center" wrapText="1"/>
    </xf>
    <xf numFmtId="4" fontId="7" fillId="7" borderId="2" xfId="0" applyNumberFormat="1" applyFont="1" applyFill="1" applyBorder="1" applyAlignment="1">
      <alignment vertical="center" wrapText="1" readingOrder="1"/>
    </xf>
    <xf numFmtId="167" fontId="7" fillId="0" borderId="2" xfId="1" applyNumberFormat="1" applyFont="1" applyBorder="1" applyAlignment="1">
      <alignment vertical="center" wrapText="1" readingOrder="2"/>
    </xf>
    <xf numFmtId="1" fontId="19" fillId="0" borderId="3" xfId="3" applyNumberFormat="1" applyFont="1" applyFill="1" applyBorder="1" applyAlignment="1">
      <alignment vertical="center" wrapText="1"/>
    </xf>
    <xf numFmtId="1" fontId="22" fillId="0" borderId="0" xfId="3" applyNumberFormat="1"/>
    <xf numFmtId="38" fontId="19" fillId="0" borderId="10" xfId="4" applyNumberFormat="1" applyFont="1" applyFill="1" applyBorder="1" applyAlignment="1">
      <alignment vertical="center" wrapText="1"/>
    </xf>
    <xf numFmtId="38" fontId="19" fillId="0" borderId="2" xfId="4" applyNumberFormat="1" applyFont="1" applyFill="1" applyBorder="1" applyAlignment="1">
      <alignment vertical="center" wrapText="1"/>
    </xf>
    <xf numFmtId="0" fontId="22" fillId="0" borderId="3" xfId="3" applyBorder="1"/>
    <xf numFmtId="1" fontId="19" fillId="0" borderId="2" xfId="3" applyNumberFormat="1" applyFont="1" applyFill="1" applyBorder="1" applyAlignment="1">
      <alignment horizontal="right" vertical="center"/>
    </xf>
    <xf numFmtId="170" fontId="19" fillId="0" borderId="2" xfId="3" applyNumberFormat="1" applyFont="1" applyFill="1" applyBorder="1" applyAlignment="1">
      <alignment vertical="center" wrapText="1"/>
    </xf>
    <xf numFmtId="170" fontId="19" fillId="0" borderId="2" xfId="3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 wrapText="1"/>
    </xf>
    <xf numFmtId="0" fontId="12" fillId="0" borderId="0" xfId="0" applyFont="1" applyFill="1" applyAlignment="1">
      <alignment horizontal="center" vertical="center" wrapText="1"/>
    </xf>
    <xf numFmtId="0" fontId="17" fillId="8" borderId="9" xfId="0" applyFont="1" applyFill="1" applyBorder="1" applyAlignment="1">
      <alignment horizontal="right" vertical="center" wrapText="1" readingOrder="2"/>
    </xf>
    <xf numFmtId="0" fontId="20" fillId="0" borderId="0" xfId="0" applyFont="1" applyBorder="1" applyAlignment="1">
      <alignment horizontal="right" vertical="center" wrapText="1"/>
    </xf>
    <xf numFmtId="1" fontId="18" fillId="0" borderId="3" xfId="0" applyNumberFormat="1" applyFont="1" applyBorder="1" applyAlignment="1">
      <alignment vertical="center" wrapText="1" readingOrder="1"/>
    </xf>
    <xf numFmtId="169" fontId="18" fillId="0" borderId="12" xfId="2" applyNumberFormat="1" applyFont="1" applyBorder="1" applyAlignment="1">
      <alignment vertical="center" wrapText="1" readingOrder="1"/>
    </xf>
    <xf numFmtId="10" fontId="18" fillId="0" borderId="12" xfId="2" applyNumberFormat="1" applyFont="1" applyBorder="1" applyAlignment="1">
      <alignment vertical="center" wrapText="1" readingOrder="1"/>
    </xf>
    <xf numFmtId="173" fontId="18" fillId="0" borderId="12" xfId="2" applyNumberFormat="1" applyFont="1" applyBorder="1" applyAlignment="1">
      <alignment vertical="center" wrapText="1" readingOrder="1"/>
    </xf>
    <xf numFmtId="10" fontId="18" fillId="0" borderId="0" xfId="2" applyNumberFormat="1" applyFont="1" applyBorder="1" applyAlignment="1">
      <alignment vertical="center" wrapText="1" readingOrder="1"/>
    </xf>
    <xf numFmtId="10" fontId="18" fillId="0" borderId="8" xfId="2" applyNumberFormat="1" applyFont="1" applyBorder="1" applyAlignment="1">
      <alignment vertical="center" wrapText="1" readingOrder="1"/>
    </xf>
    <xf numFmtId="1" fontId="18" fillId="0" borderId="2" xfId="0" applyNumberFormat="1" applyFont="1" applyBorder="1" applyAlignment="1">
      <alignment vertical="center" wrapText="1" readingOrder="1"/>
    </xf>
    <xf numFmtId="165" fontId="18" fillId="0" borderId="3" xfId="0" applyNumberFormat="1" applyFont="1" applyBorder="1" applyAlignment="1">
      <alignment vertical="center" wrapText="1" readingOrder="1"/>
    </xf>
    <xf numFmtId="10" fontId="18" fillId="0" borderId="12" xfId="2" applyNumberFormat="1" applyFont="1" applyBorder="1" applyAlignment="1">
      <alignment vertical="center" wrapText="1" readingOrder="2"/>
    </xf>
    <xf numFmtId="173" fontId="18" fillId="0" borderId="8" xfId="2" applyNumberFormat="1" applyFont="1" applyBorder="1" applyAlignment="1">
      <alignment vertical="center" wrapText="1" readingOrder="2"/>
    </xf>
    <xf numFmtId="10" fontId="18" fillId="0" borderId="8" xfId="2" applyNumberFormat="1" applyFont="1" applyBorder="1" applyAlignment="1">
      <alignment vertical="center" wrapText="1" readingOrder="2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 wrapText="1" readingOrder="2"/>
    </xf>
    <xf numFmtId="0" fontId="8" fillId="0" borderId="0" xfId="0" applyFont="1" applyBorder="1" applyAlignment="1">
      <alignment horizontal="right" vertical="center" wrapText="1"/>
    </xf>
    <xf numFmtId="0" fontId="8" fillId="3" borderId="0" xfId="0" applyFont="1" applyFill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8" fillId="0" borderId="5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 readingOrder="2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" fontId="1" fillId="0" borderId="4" xfId="0" applyNumberFormat="1" applyFont="1" applyBorder="1" applyAlignment="1">
      <alignment vertical="center"/>
    </xf>
    <xf numFmtId="2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43" fontId="0" fillId="0" borderId="0" xfId="0" applyNumberFormat="1"/>
    <xf numFmtId="0" fontId="4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165" fontId="7" fillId="9" borderId="6" xfId="0" applyNumberFormat="1" applyFont="1" applyFill="1" applyBorder="1" applyAlignment="1">
      <alignment horizontal="center" vertical="center" wrapText="1"/>
    </xf>
    <xf numFmtId="9" fontId="4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7" fontId="7" fillId="0" borderId="0" xfId="1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 wrapText="1"/>
    </xf>
    <xf numFmtId="0" fontId="8" fillId="3" borderId="0" xfId="0" applyFont="1" applyFill="1" applyBorder="1" applyAlignment="1">
      <alignment horizontal="right" vertical="center" wrapText="1"/>
    </xf>
    <xf numFmtId="0" fontId="8" fillId="0" borderId="18" xfId="0" applyFont="1" applyBorder="1" applyAlignment="1">
      <alignment horizontal="right" vertical="center"/>
    </xf>
    <xf numFmtId="167" fontId="7" fillId="0" borderId="0" xfId="1" applyNumberFormat="1" applyFont="1" applyBorder="1" applyAlignment="1">
      <alignment horizontal="right" vertical="center"/>
    </xf>
    <xf numFmtId="167" fontId="7" fillId="0" borderId="0" xfId="1" applyNumberFormat="1" applyFont="1" applyBorder="1" applyAlignment="1">
      <alignment horizontal="center" vertical="center"/>
    </xf>
    <xf numFmtId="0" fontId="8" fillId="9" borderId="4" xfId="0" applyFont="1" applyFill="1" applyBorder="1" applyAlignment="1">
      <alignment horizontal="right" vertical="center" wrapText="1"/>
    </xf>
    <xf numFmtId="167" fontId="7" fillId="9" borderId="4" xfId="1" applyNumberFormat="1" applyFont="1" applyFill="1" applyBorder="1" applyAlignment="1">
      <alignment horizontal="right" vertical="center"/>
    </xf>
    <xf numFmtId="0" fontId="51" fillId="0" borderId="0" xfId="0" applyFont="1"/>
    <xf numFmtId="0" fontId="4" fillId="0" borderId="1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2" fontId="7" fillId="0" borderId="10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1" fillId="0" borderId="0" xfId="0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 applyAlignment="1">
      <alignment horizontal="right" wrapText="1"/>
    </xf>
    <xf numFmtId="0" fontId="31" fillId="0" borderId="0" xfId="0" applyFont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52" fillId="8" borderId="1" xfId="0" applyFont="1" applyFill="1" applyBorder="1" applyAlignment="1">
      <alignment horizontal="center" vertical="center" readingOrder="2"/>
    </xf>
    <xf numFmtId="168" fontId="18" fillId="0" borderId="10" xfId="1" applyNumberFormat="1" applyFont="1" applyBorder="1" applyAlignment="1">
      <alignment horizontal="center" vertical="center"/>
    </xf>
    <xf numFmtId="168" fontId="18" fillId="0" borderId="2" xfId="1" applyNumberFormat="1" applyFont="1" applyBorder="1" applyAlignment="1">
      <alignment horizontal="center" vertical="center"/>
    </xf>
    <xf numFmtId="168" fontId="18" fillId="0" borderId="11" xfId="1" applyNumberFormat="1" applyFont="1" applyBorder="1" applyAlignment="1">
      <alignment horizontal="center" vertical="center"/>
    </xf>
    <xf numFmtId="0" fontId="52" fillId="0" borderId="10" xfId="0" applyFont="1" applyBorder="1" applyAlignment="1">
      <alignment horizontal="center" vertical="center" readingOrder="2"/>
    </xf>
    <xf numFmtId="0" fontId="52" fillId="0" borderId="2" xfId="0" applyFont="1" applyBorder="1" applyAlignment="1">
      <alignment horizontal="center" vertical="center" readingOrder="2"/>
    </xf>
    <xf numFmtId="0" fontId="52" fillId="0" borderId="11" xfId="0" applyFont="1" applyBorder="1" applyAlignment="1">
      <alignment horizontal="center" vertical="center" readingOrder="2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52" fillId="0" borderId="13" xfId="0" applyFont="1" applyBorder="1" applyAlignment="1">
      <alignment horizontal="center" vertical="center" readingOrder="2"/>
    </xf>
    <xf numFmtId="168" fontId="18" fillId="0" borderId="13" xfId="1" applyNumberFormat="1" applyFont="1" applyBorder="1" applyAlignment="1">
      <alignment horizontal="center" vertical="center"/>
    </xf>
    <xf numFmtId="0" fontId="52" fillId="9" borderId="5" xfId="0" applyFont="1" applyFill="1" applyBorder="1" applyAlignment="1">
      <alignment horizontal="center" vertical="center" wrapText="1"/>
    </xf>
    <xf numFmtId="0" fontId="52" fillId="9" borderId="0" xfId="0" applyFont="1" applyFill="1" applyBorder="1" applyAlignment="1">
      <alignment horizontal="center" vertical="center" wrapText="1"/>
    </xf>
    <xf numFmtId="0" fontId="31" fillId="9" borderId="0" xfId="0" applyFont="1" applyFill="1" applyBorder="1" applyAlignment="1">
      <alignment vertical="center" wrapText="1"/>
    </xf>
    <xf numFmtId="0" fontId="31" fillId="9" borderId="7" xfId="0" applyFont="1" applyFill="1" applyBorder="1" applyAlignment="1">
      <alignment vertical="center" wrapText="1"/>
    </xf>
    <xf numFmtId="0" fontId="31" fillId="9" borderId="8" xfId="0" applyFont="1" applyFill="1" applyBorder="1" applyAlignment="1">
      <alignment vertical="center" wrapText="1"/>
    </xf>
    <xf numFmtId="0" fontId="52" fillId="0" borderId="0" xfId="0" applyFont="1" applyBorder="1" applyAlignment="1">
      <alignment horizontal="center" vertical="center" readingOrder="2"/>
    </xf>
    <xf numFmtId="168" fontId="18" fillId="0" borderId="0" xfId="1" applyNumberFormat="1" applyFont="1" applyBorder="1" applyAlignment="1">
      <alignment horizontal="center" vertical="center"/>
    </xf>
    <xf numFmtId="0" fontId="31" fillId="0" borderId="0" xfId="0" applyFont="1" applyFill="1" applyBorder="1" applyAlignment="1">
      <alignment vertical="center" wrapText="1"/>
    </xf>
    <xf numFmtId="0" fontId="52" fillId="0" borderId="0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 readingOrder="2"/>
    </xf>
    <xf numFmtId="168" fontId="18" fillId="0" borderId="0" xfId="1" applyNumberFormat="1" applyFont="1" applyFill="1" applyBorder="1" applyAlignment="1">
      <alignment horizontal="center" vertical="center"/>
    </xf>
    <xf numFmtId="0" fontId="52" fillId="8" borderId="9" xfId="0" applyFont="1" applyFill="1" applyBorder="1" applyAlignment="1">
      <alignment horizontal="center" vertical="center" readingOrder="2"/>
    </xf>
    <xf numFmtId="0" fontId="53" fillId="0" borderId="10" xfId="0" applyFont="1" applyBorder="1" applyAlignment="1">
      <alignment horizontal="center" vertical="center" readingOrder="2"/>
    </xf>
    <xf numFmtId="0" fontId="53" fillId="0" borderId="2" xfId="0" applyFont="1" applyBorder="1" applyAlignment="1">
      <alignment horizontal="center" vertical="center" readingOrder="2"/>
    </xf>
    <xf numFmtId="0" fontId="53" fillId="0" borderId="13" xfId="0" applyFont="1" applyBorder="1" applyAlignment="1">
      <alignment horizontal="center" vertical="center" readingOrder="2"/>
    </xf>
    <xf numFmtId="0" fontId="53" fillId="0" borderId="3" xfId="0" applyFont="1" applyBorder="1" applyAlignment="1">
      <alignment horizontal="center" vertical="center" readingOrder="2"/>
    </xf>
    <xf numFmtId="0" fontId="53" fillId="0" borderId="11" xfId="0" applyFont="1" applyBorder="1" applyAlignment="1">
      <alignment horizontal="center" vertical="center" readingOrder="2"/>
    </xf>
    <xf numFmtId="168" fontId="18" fillId="0" borderId="5" xfId="1" applyNumberFormat="1" applyFont="1" applyBorder="1" applyAlignment="1">
      <alignment horizontal="center" vertical="center"/>
    </xf>
    <xf numFmtId="0" fontId="53" fillId="0" borderId="0" xfId="0" applyFont="1" applyFill="1" applyBorder="1" applyAlignment="1">
      <alignment horizontal="center" vertical="center" readingOrder="2"/>
    </xf>
    <xf numFmtId="0" fontId="52" fillId="0" borderId="9" xfId="0" applyFont="1" applyFill="1" applyBorder="1" applyAlignment="1">
      <alignment horizontal="center" vertical="center" wrapText="1"/>
    </xf>
    <xf numFmtId="0" fontId="53" fillId="0" borderId="9" xfId="0" applyFont="1" applyFill="1" applyBorder="1" applyAlignment="1">
      <alignment horizontal="center" vertical="center" readingOrder="2"/>
    </xf>
    <xf numFmtId="168" fontId="18" fillId="0" borderId="9" xfId="1" applyNumberFormat="1" applyFont="1" applyFill="1" applyBorder="1" applyAlignment="1">
      <alignment horizontal="center" vertical="center"/>
    </xf>
    <xf numFmtId="168" fontId="18" fillId="0" borderId="10" xfId="1" applyNumberFormat="1" applyFont="1" applyBorder="1" applyAlignment="1">
      <alignment horizontal="center" vertical="center" readingOrder="2"/>
    </xf>
    <xf numFmtId="168" fontId="18" fillId="0" borderId="2" xfId="1" applyNumberFormat="1" applyFont="1" applyBorder="1" applyAlignment="1">
      <alignment horizontal="center" vertical="center" readingOrder="2"/>
    </xf>
    <xf numFmtId="168" fontId="18" fillId="0" borderId="13" xfId="1" applyNumberFormat="1" applyFont="1" applyBorder="1" applyAlignment="1">
      <alignment horizontal="center" vertical="center" readingOrder="2"/>
    </xf>
    <xf numFmtId="168" fontId="3" fillId="0" borderId="13" xfId="1" applyNumberFormat="1" applyFont="1" applyBorder="1" applyAlignment="1">
      <alignment vertical="center"/>
    </xf>
    <xf numFmtId="167" fontId="18" fillId="0" borderId="10" xfId="1" applyNumberFormat="1" applyFont="1" applyBorder="1" applyAlignment="1">
      <alignment horizontal="center" vertical="center" readingOrder="2"/>
    </xf>
    <xf numFmtId="167" fontId="18" fillId="0" borderId="2" xfId="1" applyNumberFormat="1" applyFont="1" applyBorder="1" applyAlignment="1">
      <alignment horizontal="center" vertical="center" readingOrder="2"/>
    </xf>
    <xf numFmtId="167" fontId="18" fillId="0" borderId="13" xfId="1" applyNumberFormat="1" applyFont="1" applyBorder="1" applyAlignment="1">
      <alignment horizontal="center" vertical="center" readingOrder="2"/>
    </xf>
    <xf numFmtId="168" fontId="18" fillId="0" borderId="10" xfId="1" applyNumberFormat="1" applyFont="1" applyBorder="1" applyAlignment="1">
      <alignment horizontal="right" vertical="center"/>
    </xf>
    <xf numFmtId="168" fontId="18" fillId="0" borderId="2" xfId="1" applyNumberFormat="1" applyFont="1" applyBorder="1" applyAlignment="1">
      <alignment horizontal="right" vertical="center"/>
    </xf>
    <xf numFmtId="168" fontId="18" fillId="0" borderId="13" xfId="1" applyNumberFormat="1" applyFont="1" applyBorder="1" applyAlignment="1">
      <alignment horizontal="right" vertical="center"/>
    </xf>
    <xf numFmtId="168" fontId="18" fillId="0" borderId="11" xfId="1" applyNumberFormat="1" applyFont="1" applyBorder="1" applyAlignment="1">
      <alignment horizontal="right" vertical="center"/>
    </xf>
    <xf numFmtId="165" fontId="18" fillId="0" borderId="10" xfId="1" applyNumberFormat="1" applyFont="1" applyBorder="1" applyAlignment="1">
      <alignment vertical="center"/>
    </xf>
    <xf numFmtId="165" fontId="18" fillId="0" borderId="2" xfId="1" applyNumberFormat="1" applyFont="1" applyBorder="1" applyAlignment="1">
      <alignment vertical="center"/>
    </xf>
    <xf numFmtId="167" fontId="18" fillId="0" borderId="11" xfId="1" applyNumberFormat="1" applyFont="1" applyBorder="1" applyAlignment="1">
      <alignment horizontal="center" vertical="center" readingOrder="2"/>
    </xf>
    <xf numFmtId="168" fontId="18" fillId="0" borderId="10" xfId="1" applyNumberFormat="1" applyFont="1" applyBorder="1" applyAlignment="1">
      <alignment vertical="center"/>
    </xf>
    <xf numFmtId="168" fontId="18" fillId="0" borderId="2" xfId="1" applyNumberFormat="1" applyFont="1" applyBorder="1" applyAlignment="1">
      <alignment vertical="center"/>
    </xf>
    <xf numFmtId="168" fontId="18" fillId="0" borderId="13" xfId="1" applyNumberFormat="1" applyFont="1" applyBorder="1" applyAlignment="1">
      <alignment vertical="center"/>
    </xf>
    <xf numFmtId="168" fontId="18" fillId="0" borderId="11" xfId="1" applyNumberFormat="1" applyFont="1" applyBorder="1" applyAlignment="1">
      <alignment vertical="center"/>
    </xf>
    <xf numFmtId="168" fontId="3" fillId="0" borderId="11" xfId="1" applyNumberFormat="1" applyFont="1" applyBorder="1" applyAlignment="1">
      <alignment vertical="center"/>
    </xf>
    <xf numFmtId="2" fontId="18" fillId="0" borderId="10" xfId="1" applyNumberFormat="1" applyFont="1" applyBorder="1" applyAlignment="1">
      <alignment vertical="center"/>
    </xf>
    <xf numFmtId="2" fontId="18" fillId="0" borderId="2" xfId="1" applyNumberFormat="1" applyFont="1" applyBorder="1" applyAlignment="1">
      <alignment vertical="center"/>
    </xf>
    <xf numFmtId="168" fontId="18" fillId="0" borderId="11" xfId="1" applyNumberFormat="1" applyFont="1" applyBorder="1" applyAlignment="1">
      <alignment horizontal="center" vertical="center" readingOrder="2"/>
    </xf>
    <xf numFmtId="167" fontId="18" fillId="0" borderId="12" xfId="1" applyNumberFormat="1" applyFont="1" applyBorder="1" applyAlignment="1">
      <alignment horizontal="center" vertical="center" readingOrder="2"/>
    </xf>
    <xf numFmtId="168" fontId="18" fillId="0" borderId="12" xfId="1" applyNumberFormat="1" applyFont="1" applyBorder="1" applyAlignment="1">
      <alignment vertical="center"/>
    </xf>
    <xf numFmtId="168" fontId="18" fillId="0" borderId="12" xfId="1" applyNumberFormat="1" applyFont="1" applyBorder="1" applyAlignment="1">
      <alignment horizontal="center" vertical="center" readingOrder="2"/>
    </xf>
    <xf numFmtId="168" fontId="3" fillId="0" borderId="2" xfId="1" applyNumberFormat="1" applyFont="1" applyBorder="1" applyAlignment="1">
      <alignment vertical="center"/>
    </xf>
    <xf numFmtId="0" fontId="54" fillId="8" borderId="9" xfId="0" applyFont="1" applyFill="1" applyBorder="1" applyAlignment="1">
      <alignment horizontal="center" vertical="center" readingOrder="2"/>
    </xf>
    <xf numFmtId="0" fontId="54" fillId="0" borderId="0" xfId="0" applyFont="1" applyFill="1" applyBorder="1" applyAlignment="1">
      <alignment horizontal="center" vertical="center" readingOrder="2"/>
    </xf>
    <xf numFmtId="0" fontId="47" fillId="0" borderId="0" xfId="0" applyFont="1" applyFill="1" applyBorder="1" applyAlignment="1">
      <alignment wrapText="1"/>
    </xf>
    <xf numFmtId="2" fontId="18" fillId="0" borderId="13" xfId="1" applyNumberFormat="1" applyFont="1" applyBorder="1" applyAlignment="1">
      <alignment vertical="center"/>
    </xf>
    <xf numFmtId="2" fontId="11" fillId="0" borderId="2" xfId="1" applyNumberFormat="1" applyFont="1" applyBorder="1" applyAlignment="1">
      <alignment vertical="center"/>
    </xf>
    <xf numFmtId="2" fontId="11" fillId="0" borderId="13" xfId="1" applyNumberFormat="1" applyFont="1" applyBorder="1" applyAlignment="1">
      <alignment vertical="center"/>
    </xf>
    <xf numFmtId="168" fontId="11" fillId="0" borderId="2" xfId="1" applyNumberFormat="1" applyFont="1" applyBorder="1" applyAlignment="1">
      <alignment vertical="center"/>
    </xf>
    <xf numFmtId="168" fontId="11" fillId="0" borderId="13" xfId="1" applyNumberFormat="1" applyFont="1" applyBorder="1" applyAlignment="1">
      <alignment vertical="center"/>
    </xf>
    <xf numFmtId="167" fontId="18" fillId="0" borderId="0" xfId="1" applyNumberFormat="1" applyFont="1" applyFill="1" applyBorder="1" applyAlignment="1">
      <alignment horizontal="center" vertical="center" readingOrder="2"/>
    </xf>
    <xf numFmtId="168" fontId="18" fillId="0" borderId="0" xfId="1" applyNumberFormat="1" applyFont="1" applyFill="1" applyBorder="1" applyAlignment="1">
      <alignment vertical="center"/>
    </xf>
    <xf numFmtId="168" fontId="11" fillId="0" borderId="0" xfId="1" applyNumberFormat="1" applyFont="1" applyFill="1" applyBorder="1" applyAlignment="1">
      <alignment vertical="center"/>
    </xf>
    <xf numFmtId="2" fontId="18" fillId="0" borderId="0" xfId="1" applyNumberFormat="1" applyFont="1" applyFill="1" applyBorder="1" applyAlignment="1">
      <alignment vertical="center"/>
    </xf>
    <xf numFmtId="2" fontId="11" fillId="0" borderId="0" xfId="1" applyNumberFormat="1" applyFont="1" applyFill="1" applyBorder="1" applyAlignment="1">
      <alignment vertical="center"/>
    </xf>
    <xf numFmtId="165" fontId="19" fillId="0" borderId="12" xfId="3" applyNumberFormat="1" applyFont="1" applyFill="1" applyBorder="1" applyAlignment="1">
      <alignment horizontal="right" vertical="center"/>
    </xf>
    <xf numFmtId="38" fontId="19" fillId="0" borderId="11" xfId="4" applyNumberFormat="1" applyFont="1" applyFill="1" applyBorder="1" applyAlignment="1">
      <alignment vertical="center" wrapText="1"/>
    </xf>
    <xf numFmtId="167" fontId="19" fillId="0" borderId="3" xfId="1" applyNumberFormat="1" applyFont="1" applyFill="1" applyBorder="1" applyAlignment="1">
      <alignment vertical="center" wrapText="1"/>
    </xf>
    <xf numFmtId="172" fontId="19" fillId="0" borderId="3" xfId="1" applyNumberFormat="1" applyFont="1" applyFill="1" applyBorder="1" applyAlignment="1">
      <alignment vertical="center" wrapText="1"/>
    </xf>
    <xf numFmtId="165" fontId="19" fillId="0" borderId="3" xfId="3" applyNumberFormat="1" applyFont="1" applyFill="1" applyBorder="1" applyAlignment="1">
      <alignment vertical="center" wrapText="1"/>
    </xf>
    <xf numFmtId="3" fontId="19" fillId="0" borderId="3" xfId="3" applyNumberFormat="1" applyFont="1" applyFill="1" applyBorder="1" applyAlignment="1">
      <alignment vertical="center" wrapText="1"/>
    </xf>
    <xf numFmtId="167" fontId="19" fillId="0" borderId="2" xfId="1" applyNumberFormat="1" applyFont="1" applyFill="1" applyBorder="1" applyAlignment="1">
      <alignment vertical="center" wrapText="1"/>
    </xf>
    <xf numFmtId="172" fontId="19" fillId="0" borderId="2" xfId="1" applyNumberFormat="1" applyFont="1" applyFill="1" applyBorder="1" applyAlignment="1">
      <alignment vertical="center" wrapText="1"/>
    </xf>
    <xf numFmtId="170" fontId="19" fillId="0" borderId="2" xfId="4" applyNumberFormat="1" applyFont="1" applyFill="1" applyBorder="1" applyAlignment="1">
      <alignment vertical="center" wrapText="1" readingOrder="2"/>
    </xf>
    <xf numFmtId="1" fontId="40" fillId="0" borderId="0" xfId="3" applyNumberFormat="1" applyFont="1" applyFill="1" applyBorder="1" applyAlignment="1">
      <alignment horizontal="center" vertical="center" wrapText="1"/>
    </xf>
    <xf numFmtId="1" fontId="29" fillId="0" borderId="0" xfId="3" applyNumberFormat="1" applyFont="1" applyBorder="1"/>
    <xf numFmtId="1" fontId="22" fillId="0" borderId="0" xfId="3" applyNumberFormat="1" applyBorder="1" applyAlignment="1"/>
    <xf numFmtId="1" fontId="22" fillId="0" borderId="0" xfId="3" applyNumberFormat="1" applyFill="1" applyBorder="1" applyAlignment="1"/>
    <xf numFmtId="1" fontId="22" fillId="0" borderId="0" xfId="3" applyNumberFormat="1" applyFill="1" applyBorder="1"/>
    <xf numFmtId="1" fontId="20" fillId="0" borderId="0" xfId="3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165" fontId="19" fillId="0" borderId="5" xfId="3" applyNumberFormat="1" applyFont="1" applyBorder="1" applyAlignment="1">
      <alignment vertical="center" wrapText="1" readingOrder="2"/>
    </xf>
    <xf numFmtId="0" fontId="8" fillId="0" borderId="5" xfId="0" applyFont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43" fontId="11" fillId="0" borderId="10" xfId="0" applyNumberFormat="1" applyFont="1" applyBorder="1" applyAlignment="1">
      <alignment vertical="center"/>
    </xf>
    <xf numFmtId="43" fontId="11" fillId="0" borderId="2" xfId="0" applyNumberFormat="1" applyFont="1" applyBorder="1" applyAlignment="1">
      <alignment vertical="center"/>
    </xf>
    <xf numFmtId="43" fontId="11" fillId="0" borderId="13" xfId="0" applyNumberFormat="1" applyFont="1" applyBorder="1" applyAlignment="1">
      <alignment vertical="center"/>
    </xf>
    <xf numFmtId="0" fontId="8" fillId="8" borderId="9" xfId="0" applyFont="1" applyFill="1" applyBorder="1" applyAlignment="1">
      <alignment horizontal="right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2" fontId="7" fillId="9" borderId="6" xfId="0" applyNumberFormat="1" applyFont="1" applyFill="1" applyBorder="1" applyAlignment="1">
      <alignment horizontal="center" vertical="center" wrapText="1"/>
    </xf>
    <xf numFmtId="2" fontId="18" fillId="0" borderId="10" xfId="0" applyNumberFormat="1" applyFont="1" applyBorder="1" applyAlignment="1">
      <alignment horizontal="left" vertical="center" wrapText="1" readingOrder="1"/>
    </xf>
    <xf numFmtId="2" fontId="18" fillId="0" borderId="3" xfId="0" applyNumberFormat="1" applyFont="1" applyBorder="1" applyAlignment="1">
      <alignment horizontal="left" vertical="center" wrapText="1" readingOrder="1"/>
    </xf>
    <xf numFmtId="0" fontId="18" fillId="0" borderId="3" xfId="0" applyFont="1" applyBorder="1" applyAlignment="1">
      <alignment horizontal="left" vertical="center" wrapText="1" readingOrder="1"/>
    </xf>
    <xf numFmtId="10" fontId="18" fillId="0" borderId="12" xfId="2" applyNumberFormat="1" applyFont="1" applyBorder="1" applyAlignment="1">
      <alignment horizontal="left" vertical="center" wrapText="1" readingOrder="2"/>
    </xf>
    <xf numFmtId="10" fontId="18" fillId="0" borderId="12" xfId="2" applyNumberFormat="1" applyFont="1" applyBorder="1" applyAlignment="1">
      <alignment horizontal="left" vertical="center" wrapText="1" readingOrder="1"/>
    </xf>
    <xf numFmtId="10" fontId="18" fillId="0" borderId="8" xfId="2" applyNumberFormat="1" applyFont="1" applyBorder="1" applyAlignment="1">
      <alignment horizontal="left" vertical="center" wrapText="1" readingOrder="2"/>
    </xf>
    <xf numFmtId="10" fontId="18" fillId="0" borderId="8" xfId="2" applyNumberFormat="1" applyFont="1" applyBorder="1" applyAlignment="1">
      <alignment horizontal="left" vertical="center" wrapText="1" readingOrder="1"/>
    </xf>
    <xf numFmtId="12" fontId="19" fillId="0" borderId="3" xfId="1" applyNumberFormat="1" applyFont="1" applyBorder="1" applyAlignment="1">
      <alignment vertical="center" wrapText="1"/>
    </xf>
    <xf numFmtId="0" fontId="52" fillId="8" borderId="1" xfId="0" applyFont="1" applyFill="1" applyBorder="1" applyAlignment="1">
      <alignment horizontal="right" vertical="center" readingOrder="2"/>
    </xf>
    <xf numFmtId="0" fontId="52" fillId="8" borderId="9" xfId="0" applyFont="1" applyFill="1" applyBorder="1" applyAlignment="1">
      <alignment horizontal="right" vertical="center" readingOrder="2"/>
    </xf>
    <xf numFmtId="168" fontId="11" fillId="0" borderId="11" xfId="1" applyNumberFormat="1" applyFont="1" applyBorder="1" applyAlignment="1">
      <alignment vertical="center"/>
    </xf>
    <xf numFmtId="2" fontId="18" fillId="0" borderId="11" xfId="1" applyNumberFormat="1" applyFont="1" applyBorder="1" applyAlignment="1">
      <alignment vertical="center"/>
    </xf>
    <xf numFmtId="2" fontId="11" fillId="0" borderId="11" xfId="1" applyNumberFormat="1" applyFont="1" applyBorder="1" applyAlignment="1">
      <alignment vertical="center"/>
    </xf>
    <xf numFmtId="167" fontId="7" fillId="0" borderId="5" xfId="1" applyNumberFormat="1" applyFont="1" applyBorder="1" applyAlignment="1">
      <alignment vertical="center" wrapText="1"/>
    </xf>
    <xf numFmtId="167" fontId="7" fillId="0" borderId="10" xfId="1" applyNumberFormat="1" applyFont="1" applyBorder="1" applyAlignment="1">
      <alignment vertical="center" wrapText="1"/>
    </xf>
    <xf numFmtId="43" fontId="18" fillId="0" borderId="3" xfId="1" applyFont="1" applyBorder="1" applyAlignment="1">
      <alignment vertical="center" wrapText="1" readingOrder="1"/>
    </xf>
    <xf numFmtId="167" fontId="18" fillId="0" borderId="3" xfId="1" applyNumberFormat="1" applyFont="1" applyBorder="1" applyAlignment="1">
      <alignment vertical="center" wrapText="1" readingOrder="1"/>
    </xf>
    <xf numFmtId="43" fontId="18" fillId="0" borderId="3" xfId="1" applyNumberFormat="1" applyFont="1" applyBorder="1" applyAlignment="1">
      <alignment vertical="center" wrapText="1" readingOrder="1"/>
    </xf>
    <xf numFmtId="43" fontId="18" fillId="0" borderId="3" xfId="1" applyFont="1" applyBorder="1" applyAlignment="1">
      <alignment horizontal="left" vertical="center" wrapText="1" readingOrder="1"/>
    </xf>
    <xf numFmtId="167" fontId="7" fillId="0" borderId="10" xfId="1" applyNumberFormat="1" applyFont="1" applyFill="1" applyBorder="1" applyAlignment="1">
      <alignment vertical="center"/>
    </xf>
    <xf numFmtId="0" fontId="8" fillId="0" borderId="0" xfId="0" applyFont="1" applyBorder="1" applyAlignment="1">
      <alignment horizontal="right" vertical="center" wrapText="1" readingOrder="2"/>
    </xf>
    <xf numFmtId="168" fontId="19" fillId="9" borderId="15" xfId="1" applyNumberFormat="1" applyFont="1" applyFill="1" applyBorder="1" applyAlignment="1">
      <alignment vertical="center"/>
    </xf>
    <xf numFmtId="43" fontId="18" fillId="0" borderId="10" xfId="1" applyNumberFormat="1" applyFont="1" applyBorder="1" applyAlignment="1">
      <alignment horizontal="right" vertical="center"/>
    </xf>
    <xf numFmtId="0" fontId="24" fillId="0" borderId="0" xfId="3" applyFont="1"/>
    <xf numFmtId="0" fontId="4" fillId="8" borderId="9" xfId="4" applyFont="1" applyFill="1" applyBorder="1" applyAlignment="1">
      <alignment horizontal="center" vertical="center" wrapText="1"/>
    </xf>
    <xf numFmtId="43" fontId="7" fillId="0" borderId="2" xfId="1" applyFont="1" applyBorder="1" applyAlignment="1">
      <alignment horizontal="center" vertical="center" wrapText="1"/>
    </xf>
    <xf numFmtId="43" fontId="7" fillId="9" borderId="15" xfId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/>
    </xf>
    <xf numFmtId="0" fontId="1" fillId="0" borderId="5" xfId="0" applyFont="1" applyBorder="1" applyAlignment="1">
      <alignment horizontal="right" vertical="center" readingOrder="2"/>
    </xf>
    <xf numFmtId="0" fontId="1" fillId="0" borderId="0" xfId="0" applyFont="1" applyBorder="1" applyAlignment="1">
      <alignment horizontal="right" vertical="center" readingOrder="2"/>
    </xf>
    <xf numFmtId="0" fontId="1" fillId="0" borderId="8" xfId="0" applyFont="1" applyBorder="1" applyAlignment="1">
      <alignment horizontal="right" vertical="center" readingOrder="2"/>
    </xf>
    <xf numFmtId="0" fontId="9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9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 readingOrder="2"/>
    </xf>
    <xf numFmtId="0" fontId="9" fillId="0" borderId="0" xfId="0" applyFont="1" applyBorder="1" applyAlignment="1">
      <alignment horizontal="right" vertical="center" wrapText="1" readingOrder="2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 readingOrder="2"/>
    </xf>
    <xf numFmtId="0" fontId="6" fillId="0" borderId="0" xfId="0" applyFont="1" applyBorder="1" applyAlignment="1">
      <alignment horizontal="right" vertical="center" wrapText="1" readingOrder="2"/>
    </xf>
    <xf numFmtId="0" fontId="6" fillId="0" borderId="7" xfId="0" applyFont="1" applyBorder="1" applyAlignment="1">
      <alignment horizontal="right" vertical="center" wrapText="1" readingOrder="2"/>
    </xf>
    <xf numFmtId="0" fontId="8" fillId="0" borderId="5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5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 readingOrder="2"/>
    </xf>
    <xf numFmtId="0" fontId="8" fillId="0" borderId="0" xfId="0" applyFont="1" applyFill="1" applyAlignment="1">
      <alignment horizontal="right" vertical="center" wrapText="1" readingOrder="2"/>
    </xf>
    <xf numFmtId="0" fontId="8" fillId="3" borderId="0" xfId="0" applyFont="1" applyFill="1" applyBorder="1" applyAlignment="1">
      <alignment horizontal="right" vertical="center" wrapText="1"/>
    </xf>
    <xf numFmtId="0" fontId="8" fillId="0" borderId="8" xfId="0" applyFont="1" applyFill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 readingOrder="2"/>
    </xf>
    <xf numFmtId="0" fontId="8" fillId="8" borderId="14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horizontal="right" vertical="center" wrapText="1"/>
    </xf>
    <xf numFmtId="0" fontId="8" fillId="8" borderId="13" xfId="0" applyFont="1" applyFill="1" applyBorder="1" applyAlignment="1">
      <alignment horizontal="right" vertical="center" wrapText="1"/>
    </xf>
    <xf numFmtId="0" fontId="8" fillId="8" borderId="14" xfId="0" applyFont="1" applyFill="1" applyBorder="1" applyAlignment="1">
      <alignment horizontal="center" vertical="center"/>
    </xf>
    <xf numFmtId="0" fontId="37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 readingOrder="2"/>
    </xf>
    <xf numFmtId="0" fontId="4" fillId="0" borderId="0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8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4" fillId="8" borderId="9" xfId="0" applyFont="1" applyFill="1" applyBorder="1" applyAlignment="1">
      <alignment horizontal="right" vertical="center" wrapText="1"/>
    </xf>
    <xf numFmtId="0" fontId="4" fillId="8" borderId="0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12" fillId="0" borderId="8" xfId="0" applyFont="1" applyFill="1" applyBorder="1" applyAlignment="1">
      <alignment horizontal="right" vertical="center" wrapText="1"/>
    </xf>
    <xf numFmtId="0" fontId="4" fillId="8" borderId="14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right" vertical="center" wrapText="1" readingOrder="2"/>
    </xf>
    <xf numFmtId="0" fontId="4" fillId="8" borderId="7" xfId="0" applyFont="1" applyFill="1" applyBorder="1" applyAlignment="1">
      <alignment horizontal="right" vertical="center" wrapText="1"/>
    </xf>
    <xf numFmtId="0" fontId="4" fillId="8" borderId="9" xfId="0" applyFont="1" applyFill="1" applyBorder="1" applyAlignment="1">
      <alignment vertical="center" wrapText="1"/>
    </xf>
    <xf numFmtId="0" fontId="4" fillId="8" borderId="7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right" vertical="center" wrapText="1"/>
    </xf>
    <xf numFmtId="0" fontId="7" fillId="0" borderId="5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 wrapText="1" readingOrder="2"/>
    </xf>
    <xf numFmtId="0" fontId="8" fillId="0" borderId="5" xfId="0" applyFont="1" applyBorder="1" applyAlignment="1">
      <alignment horizontal="right" vertical="center"/>
    </xf>
    <xf numFmtId="0" fontId="12" fillId="0" borderId="0" xfId="0" applyFont="1" applyFill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 readingOrder="2"/>
    </xf>
    <xf numFmtId="0" fontId="4" fillId="0" borderId="5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12" fillId="3" borderId="0" xfId="0" applyFont="1" applyFill="1" applyAlignment="1">
      <alignment horizontal="center" vertical="center" wrapText="1"/>
    </xf>
    <xf numFmtId="0" fontId="16" fillId="0" borderId="2" xfId="0" applyFont="1" applyFill="1" applyBorder="1" applyAlignment="1">
      <alignment horizontal="right" vertical="center" wrapText="1" readingOrder="2"/>
    </xf>
    <xf numFmtId="0" fontId="16" fillId="0" borderId="3" xfId="0" applyFont="1" applyFill="1" applyBorder="1" applyAlignment="1">
      <alignment horizontal="right" vertical="center" wrapText="1" readingOrder="2"/>
    </xf>
    <xf numFmtId="2" fontId="18" fillId="0" borderId="3" xfId="0" applyNumberFormat="1" applyFont="1" applyBorder="1" applyAlignment="1">
      <alignment horizontal="right" vertical="center" wrapText="1" readingOrder="1"/>
    </xf>
    <xf numFmtId="2" fontId="18" fillId="0" borderId="12" xfId="0" applyNumberFormat="1" applyFont="1" applyBorder="1" applyAlignment="1">
      <alignment horizontal="right" vertical="center" wrapText="1" readingOrder="1"/>
    </xf>
    <xf numFmtId="0" fontId="16" fillId="0" borderId="11" xfId="0" applyFont="1" applyFill="1" applyBorder="1" applyAlignment="1">
      <alignment horizontal="right" vertical="center" wrapText="1" readingOrder="2"/>
    </xf>
    <xf numFmtId="0" fontId="21" fillId="0" borderId="9" xfId="0" applyFont="1" applyBorder="1" applyAlignment="1">
      <alignment horizontal="right" vertical="center" wrapText="1" readingOrder="2"/>
    </xf>
    <xf numFmtId="0" fontId="16" fillId="0" borderId="12" xfId="0" applyFont="1" applyFill="1" applyBorder="1" applyAlignment="1">
      <alignment horizontal="right" vertical="center" wrapText="1" readingOrder="2"/>
    </xf>
    <xf numFmtId="0" fontId="17" fillId="8" borderId="9" xfId="0" applyFont="1" applyFill="1" applyBorder="1" applyAlignment="1">
      <alignment horizontal="right" vertical="center" wrapText="1" readingOrder="2"/>
    </xf>
    <xf numFmtId="0" fontId="17" fillId="8" borderId="7" xfId="0" applyFont="1" applyFill="1" applyBorder="1" applyAlignment="1">
      <alignment horizontal="right" vertical="center" wrapText="1" readingOrder="2"/>
    </xf>
    <xf numFmtId="0" fontId="16" fillId="8" borderId="9" xfId="0" applyFont="1" applyFill="1" applyBorder="1" applyAlignment="1">
      <alignment horizontal="right" vertical="center" wrapText="1" readingOrder="2"/>
    </xf>
    <xf numFmtId="0" fontId="16" fillId="8" borderId="7" xfId="0" applyFont="1" applyFill="1" applyBorder="1" applyAlignment="1">
      <alignment horizontal="right" vertical="center" wrapText="1" readingOrder="2"/>
    </xf>
    <xf numFmtId="0" fontId="8" fillId="0" borderId="9" xfId="0" applyFont="1" applyFill="1" applyBorder="1" applyAlignment="1">
      <alignment horizontal="right" vertical="center" wrapText="1" readingOrder="2"/>
    </xf>
    <xf numFmtId="0" fontId="16" fillId="0" borderId="0" xfId="0" applyFont="1" applyFill="1" applyBorder="1" applyAlignment="1">
      <alignment horizontal="right" vertical="center" wrapText="1" readingOrder="2"/>
    </xf>
    <xf numFmtId="0" fontId="20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16" fillId="0" borderId="10" xfId="0" applyFont="1" applyFill="1" applyBorder="1" applyAlignment="1">
      <alignment vertical="center" wrapText="1" readingOrder="2"/>
    </xf>
    <xf numFmtId="0" fontId="16" fillId="0" borderId="2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right" vertical="center" wrapText="1" readingOrder="2"/>
    </xf>
    <xf numFmtId="0" fontId="16" fillId="0" borderId="17" xfId="0" applyFont="1" applyBorder="1" applyAlignment="1">
      <alignment horizontal="right" vertical="center" wrapText="1"/>
    </xf>
    <xf numFmtId="0" fontId="40" fillId="0" borderId="0" xfId="0" applyFont="1" applyFill="1" applyAlignment="1">
      <alignment horizontal="center" vertical="center"/>
    </xf>
    <xf numFmtId="0" fontId="39" fillId="0" borderId="0" xfId="0" applyFont="1" applyFill="1" applyBorder="1" applyAlignment="1">
      <alignment horizontal="center" vertical="center" wrapText="1"/>
    </xf>
    <xf numFmtId="0" fontId="39" fillId="0" borderId="8" xfId="0" applyFont="1" applyFill="1" applyBorder="1" applyAlignment="1">
      <alignment horizontal="right" vertical="center"/>
    </xf>
    <xf numFmtId="0" fontId="8" fillId="0" borderId="18" xfId="0" applyFont="1" applyFill="1" applyBorder="1" applyAlignment="1">
      <alignment horizontal="right" vertical="center" wrapText="1" readingOrder="2"/>
    </xf>
    <xf numFmtId="0" fontId="8" fillId="0" borderId="9" xfId="0" applyFont="1" applyFill="1" applyBorder="1" applyAlignment="1">
      <alignment horizontal="right" vertical="center" wrapText="1"/>
    </xf>
    <xf numFmtId="0" fontId="40" fillId="0" borderId="0" xfId="0" applyFont="1" applyAlignment="1">
      <alignment horizontal="center"/>
    </xf>
    <xf numFmtId="0" fontId="39" fillId="0" borderId="0" xfId="0" applyFont="1" applyBorder="1" applyAlignment="1">
      <alignment horizontal="center" vertical="center" wrapText="1"/>
    </xf>
    <xf numFmtId="0" fontId="39" fillId="0" borderId="0" xfId="0" applyFont="1" applyAlignment="1">
      <alignment horizontal="right" vertical="center"/>
    </xf>
    <xf numFmtId="0" fontId="4" fillId="8" borderId="9" xfId="0" applyFont="1" applyFill="1" applyBorder="1" applyAlignment="1">
      <alignment horizontal="right" wrapText="1"/>
    </xf>
    <xf numFmtId="0" fontId="4" fillId="8" borderId="7" xfId="0" applyFont="1" applyFill="1" applyBorder="1" applyAlignment="1">
      <alignment horizontal="right" wrapText="1"/>
    </xf>
    <xf numFmtId="0" fontId="39" fillId="0" borderId="0" xfId="0" applyFont="1" applyAlignment="1">
      <alignment vertical="center"/>
    </xf>
    <xf numFmtId="0" fontId="44" fillId="0" borderId="0" xfId="0" applyFont="1" applyAlignment="1">
      <alignment horizontal="center" vertical="center"/>
    </xf>
    <xf numFmtId="0" fontId="16" fillId="0" borderId="17" xfId="0" applyFont="1" applyBorder="1" applyAlignment="1">
      <alignment vertical="center" wrapText="1" readingOrder="2"/>
    </xf>
    <xf numFmtId="0" fontId="4" fillId="8" borderId="9" xfId="3" applyFont="1" applyFill="1" applyBorder="1" applyAlignment="1">
      <alignment vertical="center" wrapText="1" readingOrder="2"/>
    </xf>
    <xf numFmtId="0" fontId="4" fillId="8" borderId="7" xfId="3" applyFont="1" applyFill="1" applyBorder="1" applyAlignment="1">
      <alignment vertical="center" wrapText="1" readingOrder="2"/>
    </xf>
    <xf numFmtId="0" fontId="4" fillId="8" borderId="14" xfId="3" applyFont="1" applyFill="1" applyBorder="1" applyAlignment="1">
      <alignment horizontal="center" vertical="center" wrapText="1" readingOrder="2"/>
    </xf>
    <xf numFmtId="0" fontId="39" fillId="0" borderId="0" xfId="3" applyFont="1" applyBorder="1" applyAlignment="1">
      <alignment horizontal="center" vertical="center" wrapText="1" readingOrder="2"/>
    </xf>
    <xf numFmtId="0" fontId="4" fillId="8" borderId="9" xfId="3" applyFont="1" applyFill="1" applyBorder="1" applyAlignment="1">
      <alignment horizontal="center" vertical="center" wrapText="1" readingOrder="2"/>
    </xf>
    <xf numFmtId="0" fontId="16" fillId="0" borderId="9" xfId="3" applyFont="1" applyFill="1" applyBorder="1" applyAlignment="1">
      <alignment horizontal="right" vertical="center" wrapText="1" readingOrder="2"/>
    </xf>
    <xf numFmtId="0" fontId="17" fillId="0" borderId="0" xfId="0" applyFont="1" applyBorder="1" applyAlignment="1">
      <alignment horizontal="right" vertical="center" wrapText="1" readingOrder="2"/>
    </xf>
    <xf numFmtId="0" fontId="20" fillId="0" borderId="0" xfId="3" applyFont="1" applyFill="1" applyBorder="1" applyAlignment="1">
      <alignment horizontal="center" vertical="center" wrapText="1"/>
    </xf>
    <xf numFmtId="0" fontId="39" fillId="3" borderId="0" xfId="3" applyFont="1" applyFill="1" applyBorder="1" applyAlignment="1">
      <alignment horizontal="center" vertical="center" wrapText="1"/>
    </xf>
    <xf numFmtId="0" fontId="40" fillId="0" borderId="0" xfId="3" applyFont="1" applyBorder="1" applyAlignment="1">
      <alignment horizontal="center" vertical="center"/>
    </xf>
    <xf numFmtId="0" fontId="40" fillId="0" borderId="0" xfId="3" applyFont="1" applyBorder="1" applyAlignment="1">
      <alignment horizontal="center" vertical="center" wrapText="1"/>
    </xf>
    <xf numFmtId="0" fontId="16" fillId="0" borderId="0" xfId="3" applyFont="1" applyFill="1" applyBorder="1" applyAlignment="1">
      <alignment horizontal="right" vertical="center" wrapText="1" readingOrder="2"/>
    </xf>
    <xf numFmtId="0" fontId="45" fillId="0" borderId="0" xfId="3" applyFont="1" applyFill="1" applyBorder="1" applyAlignment="1">
      <alignment horizontal="right" vertical="center" readingOrder="2"/>
    </xf>
    <xf numFmtId="0" fontId="39" fillId="0" borderId="0" xfId="3" applyFont="1" applyBorder="1" applyAlignment="1">
      <alignment horizontal="center" vertical="center" wrapText="1"/>
    </xf>
    <xf numFmtId="0" fontId="39" fillId="0" borderId="0" xfId="3" applyFont="1" applyAlignment="1">
      <alignment horizontal="right" vertical="center"/>
    </xf>
    <xf numFmtId="0" fontId="4" fillId="8" borderId="9" xfId="3" applyFont="1" applyFill="1" applyBorder="1" applyAlignment="1">
      <alignment horizontal="right" vertical="center" wrapText="1"/>
    </xf>
    <xf numFmtId="0" fontId="4" fillId="8" borderId="7" xfId="3" applyFont="1" applyFill="1" applyBorder="1" applyAlignment="1">
      <alignment horizontal="right" vertical="center" wrapText="1"/>
    </xf>
    <xf numFmtId="0" fontId="4" fillId="8" borderId="9" xfId="3" applyFont="1" applyFill="1" applyBorder="1" applyAlignment="1">
      <alignment horizontal="center" vertical="center" wrapText="1"/>
    </xf>
    <xf numFmtId="0" fontId="4" fillId="8" borderId="7" xfId="3" applyFont="1" applyFill="1" applyBorder="1" applyAlignment="1">
      <alignment horizontal="center" vertical="center" wrapText="1"/>
    </xf>
    <xf numFmtId="0" fontId="39" fillId="3" borderId="0" xfId="4" applyFont="1" applyFill="1" applyBorder="1" applyAlignment="1">
      <alignment horizontal="center" vertical="center" wrapText="1"/>
    </xf>
    <xf numFmtId="0" fontId="39" fillId="3" borderId="0" xfId="4" applyFont="1" applyFill="1" applyAlignment="1">
      <alignment vertical="center"/>
    </xf>
    <xf numFmtId="0" fontId="4" fillId="8" borderId="9" xfId="4" applyFont="1" applyFill="1" applyBorder="1" applyAlignment="1">
      <alignment horizontal="right" vertical="center" wrapText="1"/>
    </xf>
    <xf numFmtId="0" fontId="4" fillId="8" borderId="7" xfId="4" applyFont="1" applyFill="1" applyBorder="1" applyAlignment="1">
      <alignment horizontal="right" vertical="center" wrapText="1"/>
    </xf>
    <xf numFmtId="0" fontId="4" fillId="8" borderId="9" xfId="4" applyFont="1" applyFill="1" applyBorder="1" applyAlignment="1">
      <alignment horizontal="center" vertical="center" wrapText="1"/>
    </xf>
    <xf numFmtId="0" fontId="4" fillId="8" borderId="14" xfId="4" applyFont="1" applyFill="1" applyBorder="1" applyAlignment="1">
      <alignment horizontal="center" vertical="center" wrapText="1"/>
    </xf>
    <xf numFmtId="0" fontId="22" fillId="0" borderId="0" xfId="4" applyBorder="1" applyAlignment="1">
      <alignment horizontal="center" vertical="center" wrapText="1"/>
    </xf>
    <xf numFmtId="0" fontId="4" fillId="8" borderId="7" xfId="4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justify" vertical="center" wrapText="1"/>
    </xf>
    <xf numFmtId="167" fontId="7" fillId="9" borderId="3" xfId="1" applyNumberFormat="1" applyFont="1" applyFill="1" applyBorder="1" applyAlignment="1">
      <alignment vertical="center" wrapText="1"/>
    </xf>
    <xf numFmtId="167" fontId="7" fillId="9" borderId="7" xfId="1" applyNumberFormat="1" applyFont="1" applyFill="1" applyBorder="1" applyAlignment="1">
      <alignment vertical="center" wrapText="1"/>
    </xf>
    <xf numFmtId="0" fontId="12" fillId="7" borderId="0" xfId="0" applyFont="1" applyFill="1" applyBorder="1" applyAlignment="1">
      <alignment horizontal="center" vertical="center" wrapText="1"/>
    </xf>
    <xf numFmtId="0" fontId="10" fillId="8" borderId="14" xfId="0" applyFont="1" applyFill="1" applyBorder="1" applyAlignment="1">
      <alignment horizontal="center" vertical="center"/>
    </xf>
    <xf numFmtId="0" fontId="34" fillId="8" borderId="9" xfId="0" applyFont="1" applyFill="1" applyBorder="1" applyAlignment="1">
      <alignment horizontal="right" vertical="center" wrapText="1"/>
    </xf>
    <xf numFmtId="0" fontId="34" fillId="8" borderId="0" xfId="0" applyFont="1" applyFill="1" applyBorder="1" applyAlignment="1">
      <alignment horizontal="right" vertical="center" wrapText="1"/>
    </xf>
    <xf numFmtId="0" fontId="34" fillId="8" borderId="7" xfId="0" applyFont="1" applyFill="1" applyBorder="1" applyAlignment="1">
      <alignment horizontal="right" vertical="center" wrapText="1"/>
    </xf>
    <xf numFmtId="0" fontId="8" fillId="9" borderId="2" xfId="0" applyFont="1" applyFill="1" applyBorder="1" applyAlignment="1">
      <alignment horizontal="center" vertical="center" wrapText="1"/>
    </xf>
    <xf numFmtId="167" fontId="7" fillId="9" borderId="2" xfId="1" applyNumberFormat="1" applyFont="1" applyFill="1" applyBorder="1" applyAlignment="1">
      <alignment horizontal="center" vertical="center" wrapText="1"/>
    </xf>
    <xf numFmtId="167" fontId="7" fillId="9" borderId="12" xfId="1" applyNumberFormat="1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right" vertical="center" wrapText="1" readingOrder="2"/>
    </xf>
    <xf numFmtId="0" fontId="8" fillId="7" borderId="0" xfId="0" applyFont="1" applyFill="1" applyBorder="1" applyAlignment="1">
      <alignment horizontal="right" vertical="center" wrapText="1"/>
    </xf>
    <xf numFmtId="0" fontId="12" fillId="7" borderId="0" xfId="0" applyFont="1" applyFill="1" applyAlignment="1">
      <alignment horizontal="center" vertical="center" wrapText="1"/>
    </xf>
    <xf numFmtId="0" fontId="12" fillId="7" borderId="0" xfId="0" applyFont="1" applyFill="1" applyAlignment="1">
      <alignment horizontal="right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readingOrder="2"/>
    </xf>
    <xf numFmtId="0" fontId="8" fillId="0" borderId="9" xfId="0" applyFont="1" applyFill="1" applyBorder="1" applyAlignment="1">
      <alignment horizontal="right" vertical="center" readingOrder="2"/>
    </xf>
    <xf numFmtId="0" fontId="4" fillId="0" borderId="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50" fillId="0" borderId="9" xfId="0" applyFont="1" applyFill="1" applyBorder="1" applyAlignment="1">
      <alignment horizontal="right" readingOrder="2"/>
    </xf>
    <xf numFmtId="0" fontId="47" fillId="0" borderId="9" xfId="0" applyFont="1" applyFill="1" applyBorder="1" applyAlignment="1">
      <alignment horizontal="right" readingOrder="2"/>
    </xf>
    <xf numFmtId="0" fontId="47" fillId="0" borderId="0" xfId="0" applyFont="1" applyFill="1" applyBorder="1" applyAlignment="1">
      <alignment horizontal="right" readingOrder="2"/>
    </xf>
    <xf numFmtId="0" fontId="50" fillId="0" borderId="9" xfId="0" applyFont="1" applyFill="1" applyBorder="1" applyAlignment="1">
      <alignment horizontal="right" vertical="center" readingOrder="2"/>
    </xf>
    <xf numFmtId="0" fontId="50" fillId="0" borderId="5" xfId="0" applyFont="1" applyBorder="1"/>
    <xf numFmtId="0" fontId="50" fillId="0" borderId="0" xfId="0" applyFont="1" applyBorder="1"/>
    <xf numFmtId="0" fontId="50" fillId="0" borderId="0" xfId="0" applyFont="1" applyBorder="1" applyAlignment="1">
      <alignment horizontal="right" vertical="center" wrapText="1"/>
    </xf>
    <xf numFmtId="0" fontId="47" fillId="0" borderId="5" xfId="0" applyFont="1" applyBorder="1" applyAlignment="1">
      <alignment horizontal="right" vertical="center" wrapText="1"/>
    </xf>
    <xf numFmtId="0" fontId="47" fillId="0" borderId="29" xfId="0" applyFont="1" applyBorder="1" applyAlignment="1">
      <alignment horizontal="center" vertical="center" wrapText="1"/>
    </xf>
    <xf numFmtId="0" fontId="47" fillId="0" borderId="3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8" fillId="9" borderId="26" xfId="0" applyFont="1" applyFill="1" applyBorder="1" applyAlignment="1">
      <alignment horizontal="center" vertical="center" wrapText="1"/>
    </xf>
    <xf numFmtId="0" fontId="8" fillId="9" borderId="20" xfId="0" applyFont="1" applyFill="1" applyBorder="1" applyAlignment="1">
      <alignment horizontal="center" vertical="center" wrapText="1"/>
    </xf>
    <xf numFmtId="0" fontId="47" fillId="0" borderId="2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right" vertical="center" wrapText="1"/>
    </xf>
    <xf numFmtId="170" fontId="4" fillId="8" borderId="9" xfId="0" applyNumberFormat="1" applyFont="1" applyFill="1" applyBorder="1" applyAlignment="1">
      <alignment horizontal="right" vertical="center" wrapText="1"/>
    </xf>
    <xf numFmtId="170" fontId="4" fillId="8" borderId="7" xfId="0" applyNumberFormat="1" applyFont="1" applyFill="1" applyBorder="1" applyAlignment="1">
      <alignment horizontal="right" vertical="center" wrapText="1"/>
    </xf>
    <xf numFmtId="0" fontId="47" fillId="0" borderId="30" xfId="0" applyFont="1" applyBorder="1" applyAlignment="1">
      <alignment horizontal="center" vertical="center" wrapText="1"/>
    </xf>
    <xf numFmtId="0" fontId="47" fillId="0" borderId="31" xfId="0" applyFont="1" applyBorder="1" applyAlignment="1">
      <alignment horizontal="center" vertical="center" wrapText="1"/>
    </xf>
    <xf numFmtId="0" fontId="47" fillId="0" borderId="32" xfId="0" applyFont="1" applyBorder="1" applyAlignment="1">
      <alignment horizontal="center" vertical="center" wrapText="1"/>
    </xf>
    <xf numFmtId="0" fontId="4" fillId="8" borderId="9" xfId="0" applyFont="1" applyFill="1" applyBorder="1" applyAlignment="1">
      <alignment horizontal="right" vertical="center"/>
    </xf>
    <xf numFmtId="0" fontId="4" fillId="8" borderId="7" xfId="0" applyFont="1" applyFill="1" applyBorder="1" applyAlignment="1">
      <alignment horizontal="right" vertical="center"/>
    </xf>
    <xf numFmtId="0" fontId="4" fillId="8" borderId="14" xfId="0" applyFont="1" applyFill="1" applyBorder="1" applyAlignment="1">
      <alignment horizontal="center" vertical="center"/>
    </xf>
    <xf numFmtId="167" fontId="7" fillId="9" borderId="5" xfId="1" applyNumberFormat="1" applyFont="1" applyFill="1" applyBorder="1" applyAlignment="1">
      <alignment horizontal="center" vertical="center"/>
    </xf>
    <xf numFmtId="167" fontId="7" fillId="9" borderId="8" xfId="1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right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47" fillId="0" borderId="17" xfId="0" applyFont="1" applyBorder="1" applyAlignment="1">
      <alignment horizontal="right" vertical="center" wrapText="1"/>
    </xf>
    <xf numFmtId="0" fontId="50" fillId="0" borderId="0" xfId="0" applyFont="1" applyAlignment="1">
      <alignment horizontal="right"/>
    </xf>
    <xf numFmtId="167" fontId="4" fillId="8" borderId="14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4" fillId="0" borderId="1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</cellXfs>
  <cellStyles count="5">
    <cellStyle name="Comma" xfId="1" builtinId="3"/>
    <cellStyle name="Normal" xfId="0" builtinId="0"/>
    <cellStyle name="Normal_جداول الإخراج  الماء 23-3-2011" xfId="3"/>
    <cellStyle name="Normal_جداول الإخراج  الماء 24-3-2011" xfId="4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10258</xdr:rowOff>
    </xdr:from>
    <xdr:to>
      <xdr:col>3</xdr:col>
      <xdr:colOff>87922</xdr:colOff>
      <xdr:row>8</xdr:row>
      <xdr:rowOff>76201</xdr:rowOff>
    </xdr:to>
    <xdr:sp macro="" textlink="">
      <xdr:nvSpPr>
        <xdr:cNvPr id="2" name="مربع نص 1"/>
        <xdr:cNvSpPr txBox="1"/>
      </xdr:nvSpPr>
      <xdr:spPr>
        <a:xfrm>
          <a:off x="9986360228" y="1927958"/>
          <a:ext cx="87922" cy="659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 rtl="1"/>
          <a:r>
            <a:rPr lang="ar-SA" sz="600" b="1"/>
            <a:t>4</a:t>
          </a:r>
          <a:endParaRPr lang="en-US" sz="600" b="1"/>
        </a:p>
      </xdr:txBody>
    </xdr:sp>
    <xdr:clientData/>
  </xdr:twoCellAnchor>
  <xdr:twoCellAnchor>
    <xdr:from>
      <xdr:col>3</xdr:col>
      <xdr:colOff>176823</xdr:colOff>
      <xdr:row>8</xdr:row>
      <xdr:rowOff>11174</xdr:rowOff>
    </xdr:from>
    <xdr:to>
      <xdr:col>3</xdr:col>
      <xdr:colOff>301381</xdr:colOff>
      <xdr:row>8</xdr:row>
      <xdr:rowOff>77117</xdr:rowOff>
    </xdr:to>
    <xdr:sp macro="" textlink="">
      <xdr:nvSpPr>
        <xdr:cNvPr id="3" name="مربع نص 2"/>
        <xdr:cNvSpPr txBox="1"/>
      </xdr:nvSpPr>
      <xdr:spPr>
        <a:xfrm>
          <a:off x="9986146769" y="1928874"/>
          <a:ext cx="124558" cy="659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 rtl="1"/>
          <a:r>
            <a:rPr lang="ar-SA" sz="600" b="1"/>
            <a:t>5</a:t>
          </a:r>
          <a:endParaRPr lang="en-US" sz="600" b="1"/>
        </a:p>
      </xdr:txBody>
    </xdr:sp>
    <xdr:clientData/>
  </xdr:twoCellAnchor>
  <xdr:twoCellAnchor>
    <xdr:from>
      <xdr:col>3</xdr:col>
      <xdr:colOff>582611</xdr:colOff>
      <xdr:row>31</xdr:row>
      <xdr:rowOff>25399</xdr:rowOff>
    </xdr:from>
    <xdr:to>
      <xdr:col>3</xdr:col>
      <xdr:colOff>887411</xdr:colOff>
      <xdr:row>31</xdr:row>
      <xdr:rowOff>96838</xdr:rowOff>
    </xdr:to>
    <xdr:sp macro="" textlink="">
      <xdr:nvSpPr>
        <xdr:cNvPr id="4" name="مربع نص 3"/>
        <xdr:cNvSpPr txBox="1"/>
      </xdr:nvSpPr>
      <xdr:spPr>
        <a:xfrm>
          <a:off x="9985560739" y="7054849"/>
          <a:ext cx="304800" cy="714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 rtl="1"/>
          <a:r>
            <a:rPr lang="en-US" sz="600" b="1"/>
            <a:t>   -1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B1:F26"/>
  <sheetViews>
    <sheetView rightToLeft="1" view="pageBreakPreview" topLeftCell="A4" zoomScaleNormal="140" zoomScaleSheetLayoutView="100" workbookViewId="0">
      <selection activeCell="B23" sqref="B23"/>
    </sheetView>
  </sheetViews>
  <sheetFormatPr defaultColWidth="9.140625" defaultRowHeight="15"/>
  <cols>
    <col min="1" max="1" width="3.140625" style="1" customWidth="1"/>
    <col min="2" max="2" width="16.140625" style="1" customWidth="1"/>
    <col min="3" max="3" width="22.42578125" style="1" customWidth="1"/>
    <col min="4" max="4" width="20.42578125" style="1" customWidth="1"/>
    <col min="5" max="5" width="23.42578125" style="1" customWidth="1"/>
    <col min="6" max="6" width="18.42578125" style="1" customWidth="1"/>
    <col min="7" max="7" width="4" style="1" customWidth="1"/>
    <col min="8" max="16384" width="9.140625" style="1"/>
  </cols>
  <sheetData>
    <row r="1" spans="2:6" ht="19.5" customHeight="1">
      <c r="B1" s="990" t="s">
        <v>677</v>
      </c>
      <c r="C1" s="990"/>
      <c r="D1" s="990"/>
      <c r="E1" s="990"/>
      <c r="F1" s="990"/>
    </row>
    <row r="2" spans="2:6" ht="22.5" customHeight="1" thickBot="1">
      <c r="B2" s="991" t="s">
        <v>621</v>
      </c>
      <c r="C2" s="991"/>
      <c r="D2" s="991"/>
      <c r="E2" s="991"/>
      <c r="F2" s="991"/>
    </row>
    <row r="3" spans="2:6" ht="32.25" customHeight="1" thickTop="1">
      <c r="B3" s="232" t="s">
        <v>4</v>
      </c>
      <c r="C3" s="232" t="s">
        <v>382</v>
      </c>
      <c r="D3" s="232" t="s">
        <v>40</v>
      </c>
      <c r="E3" s="232" t="s">
        <v>227</v>
      </c>
      <c r="F3" s="233" t="s">
        <v>250</v>
      </c>
    </row>
    <row r="4" spans="2:6" ht="20.25" customHeight="1">
      <c r="B4" s="986" t="s">
        <v>388</v>
      </c>
      <c r="C4" s="760" t="s">
        <v>1</v>
      </c>
      <c r="D4" s="419">
        <v>845.16666666666663</v>
      </c>
      <c r="E4" s="547">
        <v>1453.8333333333333</v>
      </c>
      <c r="F4" s="419">
        <v>58.13366960907944</v>
      </c>
    </row>
    <row r="5" spans="2:6" ht="20.25" customHeight="1">
      <c r="B5" s="987"/>
      <c r="C5" s="59" t="s">
        <v>2</v>
      </c>
      <c r="D5" s="547">
        <v>25.833333333333332</v>
      </c>
      <c r="E5" s="547">
        <v>23.5</v>
      </c>
      <c r="F5" s="547">
        <v>109.92907801418438</v>
      </c>
    </row>
    <row r="6" spans="2:6" ht="20.25" customHeight="1">
      <c r="B6" s="987"/>
      <c r="C6" s="85" t="s">
        <v>3</v>
      </c>
      <c r="D6" s="551">
        <v>419.58333333333331</v>
      </c>
      <c r="E6" s="547">
        <v>578.66666666666663</v>
      </c>
      <c r="F6" s="551">
        <v>72.508640552995402</v>
      </c>
    </row>
    <row r="7" spans="2:6" ht="32.25" customHeight="1">
      <c r="B7" s="987"/>
      <c r="C7" s="234" t="s">
        <v>382</v>
      </c>
      <c r="D7" s="234" t="s">
        <v>380</v>
      </c>
      <c r="E7" s="235" t="s">
        <v>381</v>
      </c>
      <c r="F7" s="263" t="s">
        <v>250</v>
      </c>
    </row>
    <row r="8" spans="2:6" ht="20.25" customHeight="1">
      <c r="B8" s="987"/>
      <c r="C8" s="760" t="s">
        <v>1</v>
      </c>
      <c r="D8" s="550">
        <v>26.65</v>
      </c>
      <c r="E8" s="548">
        <v>45.848087999999997</v>
      </c>
      <c r="F8" s="419">
        <v>58.126742384546112</v>
      </c>
    </row>
    <row r="9" spans="2:6" ht="20.25" customHeight="1">
      <c r="B9" s="987"/>
      <c r="C9" s="59" t="s">
        <v>2</v>
      </c>
      <c r="D9" s="548">
        <v>0.81</v>
      </c>
      <c r="E9" s="548">
        <v>0.74109599999999998</v>
      </c>
      <c r="F9" s="547">
        <v>109.29758088020986</v>
      </c>
    </row>
    <row r="10" spans="2:6" ht="20.25" customHeight="1">
      <c r="B10" s="987"/>
      <c r="C10" s="761" t="s">
        <v>3</v>
      </c>
      <c r="D10" s="555">
        <v>13.23</v>
      </c>
      <c r="E10" s="555">
        <v>18.248832</v>
      </c>
      <c r="F10" s="551">
        <v>72.510000000000005</v>
      </c>
    </row>
    <row r="11" spans="2:6" ht="20.25" customHeight="1" thickBot="1">
      <c r="B11" s="988"/>
      <c r="C11" s="762" t="s">
        <v>271</v>
      </c>
      <c r="D11" s="531">
        <v>40.69</v>
      </c>
      <c r="E11" s="553"/>
      <c r="F11" s="554"/>
    </row>
    <row r="12" spans="2:6" ht="32.25" customHeight="1" thickTop="1">
      <c r="B12" s="232" t="s">
        <v>4</v>
      </c>
      <c r="C12" s="232" t="s">
        <v>382</v>
      </c>
      <c r="D12" s="232" t="s">
        <v>40</v>
      </c>
      <c r="E12" s="232" t="s">
        <v>227</v>
      </c>
      <c r="F12" s="264" t="s">
        <v>250</v>
      </c>
    </row>
    <row r="13" spans="2:6" ht="20.25" customHeight="1">
      <c r="B13" s="986" t="s">
        <v>447</v>
      </c>
      <c r="C13" s="514" t="s">
        <v>1</v>
      </c>
      <c r="D13" s="951">
        <f>'3'!P36</f>
        <v>723.16666666666663</v>
      </c>
      <c r="E13" s="951">
        <f>'3'!P37</f>
        <v>1453.8333333333333</v>
      </c>
      <c r="F13" s="951">
        <f>D13/E13*100</f>
        <v>49.742061217471054</v>
      </c>
    </row>
    <row r="14" spans="2:6" ht="20.25" customHeight="1">
      <c r="B14" s="987"/>
      <c r="C14" s="59" t="s">
        <v>2</v>
      </c>
      <c r="D14" s="952">
        <f>'3'!P14</f>
        <v>25.583333333333332</v>
      </c>
      <c r="E14" s="952">
        <f>'3'!P15</f>
        <v>23.5</v>
      </c>
      <c r="F14" s="952">
        <f>D14/E14*100</f>
        <v>108.86524822695034</v>
      </c>
    </row>
    <row r="15" spans="2:6" ht="20.25" customHeight="1">
      <c r="B15" s="987"/>
      <c r="C15" s="85" t="s">
        <v>3</v>
      </c>
      <c r="D15" s="953">
        <f>'3'!P39</f>
        <v>303.75</v>
      </c>
      <c r="E15" s="953">
        <f>'3'!P40</f>
        <v>578.66666666666663</v>
      </c>
      <c r="F15" s="953">
        <f>D15/E15*100</f>
        <v>52.491359447004612</v>
      </c>
    </row>
    <row r="16" spans="2:6" ht="32.25" customHeight="1">
      <c r="B16" s="987"/>
      <c r="C16" s="234" t="s">
        <v>382</v>
      </c>
      <c r="D16" s="234" t="s">
        <v>380</v>
      </c>
      <c r="E16" s="235" t="s">
        <v>381</v>
      </c>
      <c r="F16" s="263" t="s">
        <v>250</v>
      </c>
    </row>
    <row r="17" spans="2:6" ht="20.25" customHeight="1">
      <c r="B17" s="987"/>
      <c r="C17" s="514" t="s">
        <v>1</v>
      </c>
      <c r="D17" s="951">
        <f>'3'!Q36</f>
        <v>22.805783999999999</v>
      </c>
      <c r="E17" s="951">
        <f>'3'!Q37</f>
        <v>45.848087999999997</v>
      </c>
      <c r="F17" s="951">
        <f>D17/E17*100</f>
        <v>49.742061217471054</v>
      </c>
    </row>
    <row r="18" spans="2:6" ht="20.25" customHeight="1">
      <c r="B18" s="987"/>
      <c r="C18" s="59" t="s">
        <v>2</v>
      </c>
      <c r="D18" s="952">
        <f>'3'!Q14</f>
        <v>0.80679599999999996</v>
      </c>
      <c r="E18" s="952">
        <f>'3'!Q15</f>
        <v>0.74109599999999998</v>
      </c>
      <c r="F18" s="952">
        <f>D18/E18*100</f>
        <v>108.86524822695036</v>
      </c>
    </row>
    <row r="19" spans="2:6" ht="20.25" customHeight="1">
      <c r="B19" s="987"/>
      <c r="C19" s="515" t="s">
        <v>3</v>
      </c>
      <c r="D19" s="953">
        <f>'3'!Q39</f>
        <v>9.5790600000000001</v>
      </c>
      <c r="E19" s="953">
        <f>'3'!Q40</f>
        <v>18.248832</v>
      </c>
      <c r="F19" s="953">
        <f>D19/E19*100</f>
        <v>52.491359447004605</v>
      </c>
    </row>
    <row r="20" spans="2:6" ht="20.25" customHeight="1" thickBot="1">
      <c r="B20" s="988"/>
      <c r="C20" s="552" t="s">
        <v>271</v>
      </c>
      <c r="D20" s="531">
        <v>33.200000000000003</v>
      </c>
      <c r="E20" s="553"/>
      <c r="F20" s="554"/>
    </row>
    <row r="21" spans="2:6" ht="6" customHeight="1" thickTop="1">
      <c r="B21" s="140"/>
      <c r="C21" s="141"/>
      <c r="D21" s="142"/>
      <c r="E21" s="143"/>
      <c r="F21" s="143"/>
    </row>
    <row r="22" spans="2:6" ht="18.75" customHeight="1">
      <c r="B22" s="989" t="s">
        <v>7</v>
      </c>
      <c r="C22" s="989"/>
      <c r="D22" s="989"/>
      <c r="E22" s="989"/>
      <c r="F22" s="989"/>
    </row>
    <row r="23" spans="2:6" ht="18.75" customHeight="1">
      <c r="B23" s="190"/>
      <c r="C23" s="190"/>
      <c r="D23" s="190"/>
      <c r="E23" s="190"/>
      <c r="F23" s="190"/>
    </row>
    <row r="24" spans="2:6" ht="18.75" customHeight="1"/>
    <row r="25" spans="2:6" ht="18.75" customHeight="1">
      <c r="B25" s="299" t="s">
        <v>264</v>
      </c>
      <c r="C25" s="299"/>
      <c r="D25" s="300"/>
      <c r="E25" s="300"/>
      <c r="F25" s="307">
        <v>15</v>
      </c>
    </row>
    <row r="26" spans="2:6" ht="18.75" customHeight="1"/>
  </sheetData>
  <mergeCells count="5">
    <mergeCell ref="B13:B20"/>
    <mergeCell ref="B22:F22"/>
    <mergeCell ref="B4:B11"/>
    <mergeCell ref="B1:F1"/>
    <mergeCell ref="B2:F2"/>
  </mergeCells>
  <printOptions horizontalCentered="1"/>
  <pageMargins left="0.25" right="0.25" top="0.5" bottom="0.5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S25"/>
  <sheetViews>
    <sheetView rightToLeft="1" view="pageBreakPreview" zoomScale="90" zoomScaleSheetLayoutView="90" workbookViewId="0">
      <selection activeCell="F8" sqref="F8"/>
    </sheetView>
  </sheetViews>
  <sheetFormatPr defaultColWidth="10.42578125" defaultRowHeight="15"/>
  <cols>
    <col min="1" max="1" width="12.5703125" customWidth="1"/>
    <col min="2" max="2" width="13" customWidth="1"/>
    <col min="3" max="3" width="10.42578125" customWidth="1"/>
    <col min="4" max="4" width="15.7109375" customWidth="1"/>
    <col min="5" max="5" width="15.85546875" customWidth="1"/>
    <col min="6" max="9" width="15.7109375" customWidth="1"/>
    <col min="10" max="10" width="15.140625" customWidth="1"/>
  </cols>
  <sheetData>
    <row r="1" spans="1:19" ht="23.25" customHeight="1">
      <c r="A1" s="1075" t="s">
        <v>694</v>
      </c>
      <c r="B1" s="1075"/>
      <c r="C1" s="1075"/>
      <c r="D1" s="1075"/>
      <c r="E1" s="1075"/>
      <c r="F1" s="1075"/>
      <c r="G1" s="1075"/>
      <c r="H1" s="1075"/>
      <c r="I1" s="1075"/>
      <c r="J1" s="1075"/>
    </row>
    <row r="2" spans="1:19" ht="23.25" customHeight="1" thickBot="1">
      <c r="A2" s="1076" t="s">
        <v>633</v>
      </c>
      <c r="B2" s="1076"/>
      <c r="C2" s="1076"/>
      <c r="D2" s="1076"/>
      <c r="E2" s="1076"/>
      <c r="F2" s="1076"/>
      <c r="G2" s="1076"/>
      <c r="H2" s="1076"/>
      <c r="I2" s="1076"/>
      <c r="J2" s="1076"/>
    </row>
    <row r="3" spans="1:19" ht="26.25" customHeight="1" thickTop="1">
      <c r="A3" s="1032" t="s">
        <v>95</v>
      </c>
      <c r="B3" s="1036" t="s">
        <v>290</v>
      </c>
      <c r="C3" s="1036"/>
      <c r="D3" s="592" t="s">
        <v>322</v>
      </c>
      <c r="E3" s="592" t="s">
        <v>393</v>
      </c>
      <c r="F3" s="592" t="s">
        <v>394</v>
      </c>
      <c r="G3" s="1037" t="s">
        <v>418</v>
      </c>
      <c r="H3" s="1037"/>
      <c r="I3" s="1037"/>
      <c r="J3" s="1032" t="s">
        <v>291</v>
      </c>
    </row>
    <row r="4" spans="1:19" ht="26.25" customHeight="1">
      <c r="A4" s="1040"/>
      <c r="B4" s="238" t="s">
        <v>321</v>
      </c>
      <c r="C4" s="346" t="s">
        <v>293</v>
      </c>
      <c r="D4" s="424" t="s">
        <v>323</v>
      </c>
      <c r="E4" s="424" t="s">
        <v>323</v>
      </c>
      <c r="F4" s="424" t="s">
        <v>323</v>
      </c>
      <c r="G4" s="346" t="s">
        <v>324</v>
      </c>
      <c r="H4" s="346" t="s">
        <v>325</v>
      </c>
      <c r="I4" s="346" t="s">
        <v>43</v>
      </c>
      <c r="J4" s="1040"/>
    </row>
    <row r="5" spans="1:19" ht="23.25" customHeight="1">
      <c r="A5" s="309" t="s">
        <v>96</v>
      </c>
      <c r="B5" s="115">
        <v>32</v>
      </c>
      <c r="C5" s="320">
        <f>B5/243*100</f>
        <v>13.168724279835391</v>
      </c>
      <c r="D5" s="321">
        <v>1695200</v>
      </c>
      <c r="E5" s="321">
        <v>1525680</v>
      </c>
      <c r="F5" s="321">
        <v>1504490</v>
      </c>
      <c r="G5" s="321">
        <v>1504490</v>
      </c>
      <c r="H5" s="321">
        <v>67200</v>
      </c>
      <c r="I5" s="321">
        <f t="shared" ref="I5:I20" si="0">SUM(G5:H5)</f>
        <v>1571690</v>
      </c>
      <c r="J5" s="455">
        <f>F5/D5*100</f>
        <v>88.75</v>
      </c>
    </row>
    <row r="6" spans="1:19" s="318" customFormat="1" ht="23.25" customHeight="1">
      <c r="A6" s="309" t="s">
        <v>97</v>
      </c>
      <c r="B6" s="115">
        <v>7</v>
      </c>
      <c r="C6" s="320">
        <f t="shared" ref="C6:C20" si="1">B6/243*100</f>
        <v>2.880658436213992</v>
      </c>
      <c r="D6" s="321">
        <v>506880</v>
      </c>
      <c r="E6" s="321">
        <v>461367</v>
      </c>
      <c r="F6" s="321">
        <v>358841</v>
      </c>
      <c r="G6" s="321">
        <v>536360</v>
      </c>
      <c r="H6" s="321">
        <v>270</v>
      </c>
      <c r="I6" s="321">
        <f t="shared" si="0"/>
        <v>536630</v>
      </c>
      <c r="J6" s="455">
        <f t="shared" ref="J6:J20" si="2">F6/D6*100</f>
        <v>70.794073547979792</v>
      </c>
      <c r="K6" s="314"/>
      <c r="L6" s="315"/>
      <c r="M6" s="315"/>
      <c r="N6" s="315"/>
      <c r="O6" s="315"/>
      <c r="P6" s="316"/>
      <c r="Q6" s="317"/>
      <c r="R6" s="317"/>
      <c r="S6" s="317"/>
    </row>
    <row r="7" spans="1:19" s="318" customFormat="1" ht="23.25" customHeight="1">
      <c r="A7" s="319" t="s">
        <v>98</v>
      </c>
      <c r="B7" s="115">
        <v>26</v>
      </c>
      <c r="C7" s="320">
        <f t="shared" si="1"/>
        <v>10.699588477366255</v>
      </c>
      <c r="D7" s="321">
        <v>468480</v>
      </c>
      <c r="E7" s="321">
        <v>398208</v>
      </c>
      <c r="F7" s="322">
        <v>398208</v>
      </c>
      <c r="G7" s="517">
        <v>406140</v>
      </c>
      <c r="H7" s="323">
        <v>245</v>
      </c>
      <c r="I7" s="323">
        <f t="shared" si="0"/>
        <v>406385</v>
      </c>
      <c r="J7" s="455">
        <f t="shared" si="2"/>
        <v>85</v>
      </c>
      <c r="K7" s="314"/>
      <c r="L7" s="324"/>
      <c r="M7" s="325"/>
      <c r="N7" s="326"/>
      <c r="O7" s="326"/>
      <c r="P7" s="327"/>
      <c r="Q7" s="327"/>
      <c r="R7" s="327"/>
    </row>
    <row r="8" spans="1:19" s="318" customFormat="1" ht="23.25" customHeight="1">
      <c r="A8" s="319" t="s">
        <v>379</v>
      </c>
      <c r="B8" s="115">
        <v>24</v>
      </c>
      <c r="C8" s="320">
        <f t="shared" si="1"/>
        <v>9.8765432098765427</v>
      </c>
      <c r="D8" s="321">
        <v>269400</v>
      </c>
      <c r="E8" s="321">
        <v>202056</v>
      </c>
      <c r="F8" s="322">
        <v>171744</v>
      </c>
      <c r="G8" s="517">
        <v>323280</v>
      </c>
      <c r="H8" s="323">
        <v>0</v>
      </c>
      <c r="I8" s="323">
        <f t="shared" si="0"/>
        <v>323280</v>
      </c>
      <c r="J8" s="455">
        <f t="shared" si="2"/>
        <v>63.750556792873049</v>
      </c>
      <c r="K8" s="314"/>
      <c r="L8" s="324"/>
      <c r="M8" s="325"/>
      <c r="N8" s="326"/>
      <c r="O8" s="326"/>
      <c r="P8" s="327"/>
      <c r="Q8" s="327"/>
      <c r="R8" s="327"/>
    </row>
    <row r="9" spans="1:19" s="318" customFormat="1" ht="23.25" customHeight="1">
      <c r="A9" s="328" t="s">
        <v>109</v>
      </c>
      <c r="B9" s="115">
        <v>13</v>
      </c>
      <c r="C9" s="320">
        <f t="shared" si="1"/>
        <v>5.3497942386831276</v>
      </c>
      <c r="D9" s="321">
        <v>4430500</v>
      </c>
      <c r="E9" s="321">
        <v>3900000</v>
      </c>
      <c r="F9" s="322">
        <v>3888000</v>
      </c>
      <c r="G9" s="323">
        <v>4000000</v>
      </c>
      <c r="H9" s="323">
        <v>0</v>
      </c>
      <c r="I9" s="323">
        <f t="shared" si="0"/>
        <v>4000000</v>
      </c>
      <c r="J9" s="455">
        <f t="shared" si="2"/>
        <v>87.755332355264642</v>
      </c>
      <c r="K9" s="314"/>
      <c r="L9" s="324"/>
      <c r="M9" s="325"/>
      <c r="N9" s="324"/>
      <c r="O9" s="324"/>
    </row>
    <row r="10" spans="1:19" s="318" customFormat="1" ht="23.25" customHeight="1">
      <c r="A10" s="328" t="s">
        <v>100</v>
      </c>
      <c r="B10" s="333">
        <v>12</v>
      </c>
      <c r="C10" s="320">
        <f t="shared" si="1"/>
        <v>4.9382716049382713</v>
      </c>
      <c r="D10" s="321">
        <v>612000</v>
      </c>
      <c r="E10" s="321">
        <v>435600</v>
      </c>
      <c r="F10" s="322">
        <v>435600</v>
      </c>
      <c r="G10" s="323">
        <v>479160</v>
      </c>
      <c r="H10" s="323">
        <v>0</v>
      </c>
      <c r="I10" s="323">
        <f t="shared" si="0"/>
        <v>479160</v>
      </c>
      <c r="J10" s="455">
        <f t="shared" si="2"/>
        <v>71.17647058823529</v>
      </c>
      <c r="K10" s="314"/>
      <c r="L10" s="324"/>
      <c r="M10" s="325"/>
      <c r="N10" s="324"/>
      <c r="O10" s="324"/>
    </row>
    <row r="11" spans="1:19" s="318" customFormat="1" ht="23.25" customHeight="1">
      <c r="A11" s="328" t="s">
        <v>102</v>
      </c>
      <c r="B11" s="333">
        <v>18</v>
      </c>
      <c r="C11" s="320">
        <f t="shared" si="1"/>
        <v>7.4074074074074066</v>
      </c>
      <c r="D11" s="322">
        <v>310560</v>
      </c>
      <c r="E11" s="322">
        <v>295032</v>
      </c>
      <c r="F11" s="322">
        <v>263976</v>
      </c>
      <c r="G11" s="322">
        <v>329970</v>
      </c>
      <c r="H11" s="322">
        <v>0</v>
      </c>
      <c r="I11" s="323">
        <f t="shared" si="0"/>
        <v>329970</v>
      </c>
      <c r="J11" s="455">
        <f t="shared" si="2"/>
        <v>85</v>
      </c>
      <c r="K11" s="314"/>
      <c r="L11" s="324"/>
      <c r="M11" s="325"/>
      <c r="N11" s="324"/>
      <c r="O11" s="324"/>
    </row>
    <row r="12" spans="1:19" s="318" customFormat="1" ht="23.25" customHeight="1">
      <c r="A12" s="328" t="s">
        <v>94</v>
      </c>
      <c r="B12" s="329">
        <v>7</v>
      </c>
      <c r="C12" s="320">
        <f t="shared" si="1"/>
        <v>2.880658436213992</v>
      </c>
      <c r="D12" s="322">
        <v>330418</v>
      </c>
      <c r="E12" s="321">
        <v>315399</v>
      </c>
      <c r="F12" s="322">
        <v>280095</v>
      </c>
      <c r="G12" s="330">
        <v>308104</v>
      </c>
      <c r="H12" s="330">
        <v>0</v>
      </c>
      <c r="I12" s="330">
        <f t="shared" si="0"/>
        <v>308104</v>
      </c>
      <c r="J12" s="455">
        <f t="shared" si="2"/>
        <v>84.769897523742657</v>
      </c>
      <c r="K12" s="314"/>
      <c r="L12" s="324"/>
      <c r="M12" s="325"/>
      <c r="N12" s="324"/>
      <c r="O12" s="324"/>
    </row>
    <row r="13" spans="1:19" s="331" customFormat="1" ht="23.25" customHeight="1">
      <c r="A13" s="328" t="s">
        <v>101</v>
      </c>
      <c r="B13" s="115">
        <v>24</v>
      </c>
      <c r="C13" s="320">
        <f t="shared" si="1"/>
        <v>9.8765432098765427</v>
      </c>
      <c r="D13" s="321">
        <v>472080</v>
      </c>
      <c r="E13" s="321">
        <v>369850</v>
      </c>
      <c r="F13" s="322">
        <v>369850</v>
      </c>
      <c r="G13" s="323">
        <v>406835</v>
      </c>
      <c r="H13" s="323">
        <v>0</v>
      </c>
      <c r="I13" s="323">
        <f t="shared" si="0"/>
        <v>406835</v>
      </c>
      <c r="J13" s="455">
        <f t="shared" si="2"/>
        <v>78.344772072530077</v>
      </c>
      <c r="K13" s="1074"/>
      <c r="L13" s="1074"/>
      <c r="M13" s="1074"/>
      <c r="N13" s="1074"/>
      <c r="O13" s="1074"/>
      <c r="P13" s="1074"/>
      <c r="Q13" s="1074"/>
      <c r="R13" s="1074"/>
    </row>
    <row r="14" spans="1:19" s="331" customFormat="1" ht="23.25" customHeight="1">
      <c r="A14" s="332" t="s">
        <v>99</v>
      </c>
      <c r="B14" s="333">
        <v>22</v>
      </c>
      <c r="C14" s="320">
        <f t="shared" si="1"/>
        <v>9.0534979423868318</v>
      </c>
      <c r="D14" s="321">
        <v>508008</v>
      </c>
      <c r="E14" s="321">
        <v>491088</v>
      </c>
      <c r="F14" s="322">
        <v>246246</v>
      </c>
      <c r="G14" s="334">
        <v>443243</v>
      </c>
      <c r="H14" s="334">
        <v>0</v>
      </c>
      <c r="I14" s="334">
        <f t="shared" si="0"/>
        <v>443243</v>
      </c>
      <c r="J14" s="455">
        <f t="shared" si="2"/>
        <v>48.472858695138662</v>
      </c>
      <c r="K14" s="314"/>
      <c r="L14" s="324"/>
      <c r="M14" s="325"/>
      <c r="N14" s="324"/>
      <c r="O14" s="324"/>
    </row>
    <row r="15" spans="1:19" s="331" customFormat="1" ht="23.25" customHeight="1">
      <c r="A15" s="332" t="s">
        <v>103</v>
      </c>
      <c r="B15" s="333">
        <v>6</v>
      </c>
      <c r="C15" s="320">
        <f t="shared" si="1"/>
        <v>2.4691358024691357</v>
      </c>
      <c r="D15" s="321">
        <v>363000</v>
      </c>
      <c r="E15" s="321">
        <v>363000</v>
      </c>
      <c r="F15" s="322">
        <v>363000</v>
      </c>
      <c r="G15" s="334">
        <v>400000</v>
      </c>
      <c r="H15" s="334">
        <v>0</v>
      </c>
      <c r="I15" s="334">
        <f t="shared" si="0"/>
        <v>400000</v>
      </c>
      <c r="J15" s="455">
        <f t="shared" si="2"/>
        <v>100</v>
      </c>
      <c r="K15" s="314"/>
      <c r="L15" s="324"/>
      <c r="M15" s="325"/>
      <c r="N15" s="324"/>
      <c r="O15" s="324"/>
    </row>
    <row r="16" spans="1:19" s="331" customFormat="1" ht="23.25" customHeight="1">
      <c r="A16" s="332" t="s">
        <v>104</v>
      </c>
      <c r="B16" s="333">
        <v>17</v>
      </c>
      <c r="C16" s="320">
        <f t="shared" si="1"/>
        <v>6.9958847736625511</v>
      </c>
      <c r="D16" s="321">
        <v>379500</v>
      </c>
      <c r="E16" s="321">
        <v>295000</v>
      </c>
      <c r="F16" s="322">
        <v>278000</v>
      </c>
      <c r="G16" s="334">
        <v>451000</v>
      </c>
      <c r="H16" s="334">
        <v>0</v>
      </c>
      <c r="I16" s="334">
        <f t="shared" si="0"/>
        <v>451000</v>
      </c>
      <c r="J16" s="455">
        <f t="shared" si="2"/>
        <v>73.254281949934125</v>
      </c>
      <c r="K16" s="314"/>
      <c r="L16" s="324"/>
      <c r="M16" s="325"/>
      <c r="N16" s="324"/>
      <c r="O16" s="324"/>
    </row>
    <row r="17" spans="1:15" s="331" customFormat="1" ht="23.25" customHeight="1">
      <c r="A17" s="332" t="s">
        <v>105</v>
      </c>
      <c r="B17" s="333">
        <v>5</v>
      </c>
      <c r="C17" s="320">
        <f t="shared" si="1"/>
        <v>2.0576131687242798</v>
      </c>
      <c r="D17" s="321">
        <v>181600</v>
      </c>
      <c r="E17" s="321">
        <v>148200</v>
      </c>
      <c r="F17" s="322">
        <v>144200</v>
      </c>
      <c r="G17" s="334">
        <v>160000</v>
      </c>
      <c r="H17" s="334">
        <v>1450</v>
      </c>
      <c r="I17" s="334">
        <f t="shared" si="0"/>
        <v>161450</v>
      </c>
      <c r="J17" s="455">
        <f t="shared" si="2"/>
        <v>79.405286343612332</v>
      </c>
      <c r="K17" s="314"/>
      <c r="L17" s="324"/>
      <c r="M17" s="325"/>
      <c r="N17" s="324"/>
      <c r="O17" s="324"/>
    </row>
    <row r="18" spans="1:15" s="331" customFormat="1" ht="23.25" customHeight="1">
      <c r="A18" s="332" t="s">
        <v>106</v>
      </c>
      <c r="B18" s="333">
        <v>6</v>
      </c>
      <c r="C18" s="320">
        <f t="shared" si="1"/>
        <v>2.4691358024691357</v>
      </c>
      <c r="D18" s="321">
        <v>413600</v>
      </c>
      <c r="E18" s="321">
        <v>326920</v>
      </c>
      <c r="F18" s="322">
        <v>295020</v>
      </c>
      <c r="G18" s="334">
        <v>343456</v>
      </c>
      <c r="H18" s="334">
        <v>0</v>
      </c>
      <c r="I18" s="334">
        <f t="shared" si="0"/>
        <v>343456</v>
      </c>
      <c r="J18" s="455">
        <f t="shared" si="2"/>
        <v>71.329787234042556</v>
      </c>
      <c r="K18" s="314"/>
      <c r="L18" s="324"/>
      <c r="M18" s="325"/>
      <c r="N18" s="324"/>
      <c r="O18" s="324"/>
    </row>
    <row r="19" spans="1:15" s="331" customFormat="1" ht="23.25" customHeight="1">
      <c r="A19" s="332" t="s">
        <v>107</v>
      </c>
      <c r="B19" s="333">
        <v>15</v>
      </c>
      <c r="C19" s="320">
        <f t="shared" si="1"/>
        <v>6.1728395061728394</v>
      </c>
      <c r="D19" s="321">
        <v>147400</v>
      </c>
      <c r="E19" s="321">
        <v>132660</v>
      </c>
      <c r="F19" s="322">
        <v>117920</v>
      </c>
      <c r="G19" s="334">
        <v>165825</v>
      </c>
      <c r="H19" s="334">
        <v>0</v>
      </c>
      <c r="I19" s="334">
        <f t="shared" si="0"/>
        <v>165825</v>
      </c>
      <c r="J19" s="455">
        <f t="shared" si="2"/>
        <v>80</v>
      </c>
      <c r="K19" s="314"/>
      <c r="L19" s="324"/>
      <c r="M19" s="325"/>
      <c r="N19" s="324"/>
      <c r="O19" s="324"/>
    </row>
    <row r="20" spans="1:15" s="331" customFormat="1" ht="23.25" customHeight="1" thickBot="1">
      <c r="A20" s="335" t="s">
        <v>108</v>
      </c>
      <c r="B20" s="647">
        <v>9</v>
      </c>
      <c r="C20" s="320">
        <f t="shared" si="1"/>
        <v>3.7037037037037033</v>
      </c>
      <c r="D20" s="336">
        <v>295200</v>
      </c>
      <c r="E20" s="336">
        <v>276750</v>
      </c>
      <c r="F20" s="336">
        <v>239437</v>
      </c>
      <c r="G20" s="330">
        <v>339480</v>
      </c>
      <c r="H20" s="330">
        <v>0</v>
      </c>
      <c r="I20" s="330">
        <f t="shared" si="0"/>
        <v>339480</v>
      </c>
      <c r="J20" s="455">
        <f t="shared" si="2"/>
        <v>81.110094850948514</v>
      </c>
      <c r="K20" s="314"/>
      <c r="L20" s="337"/>
      <c r="M20" s="325"/>
      <c r="N20" s="324"/>
      <c r="O20" s="324"/>
    </row>
    <row r="21" spans="1:15" s="318" customFormat="1" ht="23.25" customHeight="1" thickTop="1" thickBot="1">
      <c r="A21" s="347" t="s">
        <v>352</v>
      </c>
      <c r="B21" s="348">
        <f>SUM(B5:B20)</f>
        <v>243</v>
      </c>
      <c r="C21" s="497">
        <f>B21/243*100</f>
        <v>100</v>
      </c>
      <c r="D21" s="349">
        <f t="shared" ref="D21:I21" si="3">SUM(D5:D20)</f>
        <v>11383826</v>
      </c>
      <c r="E21" s="349">
        <f t="shared" si="3"/>
        <v>9936810</v>
      </c>
      <c r="F21" s="349">
        <f t="shared" si="3"/>
        <v>9354627</v>
      </c>
      <c r="G21" s="349">
        <f t="shared" si="3"/>
        <v>10597343</v>
      </c>
      <c r="H21" s="349">
        <f t="shared" si="3"/>
        <v>69165</v>
      </c>
      <c r="I21" s="349">
        <f t="shared" si="3"/>
        <v>10666508</v>
      </c>
      <c r="J21" s="360">
        <f>F21/D21*100</f>
        <v>82.174718763269922</v>
      </c>
      <c r="K21" s="340"/>
      <c r="L21" s="337"/>
      <c r="M21" s="325"/>
      <c r="N21" s="324"/>
      <c r="O21" s="324"/>
    </row>
    <row r="22" spans="1:15" s="318" customFormat="1" ht="18.75" customHeight="1" thickTop="1">
      <c r="A22" s="1078" t="s">
        <v>366</v>
      </c>
      <c r="B22" s="1078"/>
      <c r="C22" s="1078"/>
      <c r="D22" s="1078"/>
      <c r="E22" s="1078"/>
      <c r="F22" s="1078"/>
      <c r="G22" s="1078"/>
      <c r="H22" s="500"/>
      <c r="I22" s="500"/>
      <c r="J22" s="579"/>
      <c r="K22" s="340"/>
      <c r="L22" s="337"/>
      <c r="M22" s="325"/>
      <c r="N22" s="324"/>
      <c r="O22" s="324"/>
    </row>
    <row r="23" spans="1:15" s="318" customFormat="1" ht="18.75" customHeight="1">
      <c r="A23" s="1009" t="s">
        <v>367</v>
      </c>
      <c r="B23" s="1009"/>
      <c r="C23" s="1009"/>
      <c r="D23" s="1009"/>
      <c r="E23" s="1009"/>
      <c r="F23" s="1009"/>
      <c r="G23" s="1009"/>
      <c r="H23" s="342"/>
      <c r="I23" s="342"/>
      <c r="J23" s="344"/>
      <c r="K23" s="337"/>
      <c r="L23" s="337"/>
      <c r="M23" s="325"/>
      <c r="N23" s="324"/>
      <c r="O23" s="324"/>
    </row>
    <row r="24" spans="1:15" s="318" customFormat="1" ht="15" customHeight="1" thickBot="1">
      <c r="A24" s="1077"/>
      <c r="B24" s="1077"/>
      <c r="C24" s="1077"/>
      <c r="D24" s="1077"/>
      <c r="E24" s="1077"/>
      <c r="F24" s="1077"/>
      <c r="G24" s="1077"/>
      <c r="H24" s="342"/>
      <c r="I24" s="342"/>
      <c r="J24" s="344"/>
      <c r="K24" s="337"/>
      <c r="L24" s="337"/>
      <c r="M24" s="325"/>
      <c r="N24" s="324"/>
      <c r="O24" s="324"/>
    </row>
    <row r="25" spans="1:15" ht="18.75" customHeight="1">
      <c r="A25" s="1073" t="s">
        <v>294</v>
      </c>
      <c r="B25" s="1073"/>
      <c r="C25" s="1073"/>
      <c r="D25" s="1073"/>
      <c r="E25" s="345"/>
      <c r="F25" s="345"/>
      <c r="G25" s="345"/>
      <c r="H25" s="345"/>
      <c r="I25" s="345"/>
      <c r="J25" s="431">
        <v>27</v>
      </c>
      <c r="K25" s="17"/>
      <c r="L25" s="17"/>
      <c r="M25" s="17"/>
      <c r="N25" s="17"/>
      <c r="O25" s="17"/>
    </row>
  </sheetData>
  <mergeCells count="11">
    <mergeCell ref="G3:I3"/>
    <mergeCell ref="A25:D25"/>
    <mergeCell ref="K13:R13"/>
    <mergeCell ref="A1:J1"/>
    <mergeCell ref="A2:J2"/>
    <mergeCell ref="A3:A4"/>
    <mergeCell ref="B3:C3"/>
    <mergeCell ref="J3:J4"/>
    <mergeCell ref="A23:G23"/>
    <mergeCell ref="A24:G24"/>
    <mergeCell ref="A22:G22"/>
  </mergeCells>
  <printOptions horizontalCentered="1"/>
  <pageMargins left="0.31496062992125984" right="0.31496062992125984" top="0.51181102362204722" bottom="0.51181102362204722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R26"/>
  <sheetViews>
    <sheetView rightToLeft="1" view="pageBreakPreview" zoomScale="90" zoomScaleSheetLayoutView="90" workbookViewId="0">
      <selection activeCell="F14" sqref="F14"/>
    </sheetView>
  </sheetViews>
  <sheetFormatPr defaultColWidth="10.42578125" defaultRowHeight="15"/>
  <cols>
    <col min="1" max="1" width="11.85546875" customWidth="1"/>
    <col min="2" max="2" width="10.140625" customWidth="1"/>
    <col min="3" max="3" width="9.28515625" customWidth="1"/>
    <col min="4" max="10" width="15.7109375" customWidth="1"/>
  </cols>
  <sheetData>
    <row r="1" spans="1:18" ht="22.5" customHeight="1">
      <c r="A1" s="1075" t="s">
        <v>695</v>
      </c>
      <c r="B1" s="1075"/>
      <c r="C1" s="1075"/>
      <c r="D1" s="1075"/>
      <c r="E1" s="1075"/>
      <c r="F1" s="1075"/>
      <c r="G1" s="1075"/>
      <c r="H1" s="1075"/>
      <c r="I1" s="1075"/>
      <c r="J1" s="1075"/>
    </row>
    <row r="2" spans="1:18" ht="22.5" customHeight="1" thickBot="1">
      <c r="A2" s="1076" t="s">
        <v>634</v>
      </c>
      <c r="B2" s="1076"/>
      <c r="C2" s="1076"/>
      <c r="D2" s="1076"/>
      <c r="E2" s="1076"/>
      <c r="F2" s="1076"/>
      <c r="G2" s="1076"/>
      <c r="H2" s="1076"/>
      <c r="I2" s="1076"/>
      <c r="J2" s="1076"/>
    </row>
    <row r="3" spans="1:18" ht="29.25" customHeight="1" thickTop="1">
      <c r="A3" s="1032" t="s">
        <v>95</v>
      </c>
      <c r="B3" s="1037" t="s">
        <v>295</v>
      </c>
      <c r="C3" s="1037"/>
      <c r="D3" s="592" t="s">
        <v>322</v>
      </c>
      <c r="E3" s="592" t="s">
        <v>393</v>
      </c>
      <c r="F3" s="592" t="s">
        <v>394</v>
      </c>
      <c r="G3" s="1037" t="s">
        <v>418</v>
      </c>
      <c r="H3" s="1037"/>
      <c r="I3" s="1037"/>
      <c r="J3" s="1032" t="s">
        <v>291</v>
      </c>
    </row>
    <row r="4" spans="1:18" ht="25.5" customHeight="1">
      <c r="A4" s="1040"/>
      <c r="B4" s="352" t="s">
        <v>321</v>
      </c>
      <c r="C4" s="352" t="s">
        <v>293</v>
      </c>
      <c r="D4" s="424" t="s">
        <v>323</v>
      </c>
      <c r="E4" s="424" t="s">
        <v>323</v>
      </c>
      <c r="F4" s="424" t="s">
        <v>323</v>
      </c>
      <c r="G4" s="346" t="s">
        <v>324</v>
      </c>
      <c r="H4" s="346" t="s">
        <v>325</v>
      </c>
      <c r="I4" s="346" t="s">
        <v>43</v>
      </c>
      <c r="J4" s="1040"/>
    </row>
    <row r="5" spans="1:18" ht="22.5" customHeight="1">
      <c r="A5" s="309" t="s">
        <v>96</v>
      </c>
      <c r="B5" s="334">
        <v>110</v>
      </c>
      <c r="C5" s="310">
        <f>B5/3543*100</f>
        <v>3.1047135196161446</v>
      </c>
      <c r="D5" s="321">
        <v>155500</v>
      </c>
      <c r="E5" s="321">
        <v>139500</v>
      </c>
      <c r="F5" s="322">
        <v>139500</v>
      </c>
      <c r="G5" s="517">
        <v>139950</v>
      </c>
      <c r="H5" s="323">
        <v>67200</v>
      </c>
      <c r="I5" s="323">
        <f t="shared" ref="I5:I21" si="0">SUM(G5:H5)</f>
        <v>207150</v>
      </c>
      <c r="J5" s="572">
        <f>F5/D5*100</f>
        <v>89.710610932475888</v>
      </c>
    </row>
    <row r="6" spans="1:18" s="318" customFormat="1" ht="22.5" customHeight="1">
      <c r="A6" s="309" t="s">
        <v>97</v>
      </c>
      <c r="B6" s="313">
        <v>34</v>
      </c>
      <c r="C6" s="310">
        <f t="shared" ref="C6:C21" si="1">B6/3543*100</f>
        <v>0.95963872424499019</v>
      </c>
      <c r="D6" s="311">
        <v>80850</v>
      </c>
      <c r="E6" s="311">
        <v>60638</v>
      </c>
      <c r="F6" s="312">
        <v>54575</v>
      </c>
      <c r="G6" s="313">
        <v>86473</v>
      </c>
      <c r="H6" s="313">
        <v>65628</v>
      </c>
      <c r="I6" s="313">
        <f t="shared" si="0"/>
        <v>152101</v>
      </c>
      <c r="J6" s="572">
        <f t="shared" ref="J6:J21" si="2">F6/D6*100</f>
        <v>67.501546072974648</v>
      </c>
      <c r="K6" s="315"/>
      <c r="L6" s="315"/>
      <c r="M6" s="315"/>
      <c r="N6" s="315"/>
      <c r="O6" s="316"/>
      <c r="P6" s="317"/>
      <c r="Q6" s="317"/>
      <c r="R6" s="317"/>
    </row>
    <row r="7" spans="1:18" s="318" customFormat="1" ht="22.5" customHeight="1">
      <c r="A7" s="319" t="s">
        <v>98</v>
      </c>
      <c r="B7" s="323">
        <v>187</v>
      </c>
      <c r="C7" s="310">
        <f t="shared" si="1"/>
        <v>5.2780129833474456</v>
      </c>
      <c r="D7" s="321">
        <v>336000</v>
      </c>
      <c r="E7" s="321">
        <v>310500</v>
      </c>
      <c r="F7" s="322">
        <v>310500</v>
      </c>
      <c r="G7" s="517">
        <v>370530</v>
      </c>
      <c r="H7" s="323">
        <v>0</v>
      </c>
      <c r="I7" s="323">
        <f t="shared" si="0"/>
        <v>370530</v>
      </c>
      <c r="J7" s="572">
        <f t="shared" si="2"/>
        <v>92.410714285714292</v>
      </c>
      <c r="K7" s="324"/>
      <c r="L7" s="325"/>
      <c r="M7" s="326"/>
      <c r="N7" s="326"/>
      <c r="O7" s="327"/>
      <c r="P7" s="327"/>
      <c r="Q7" s="327"/>
    </row>
    <row r="8" spans="1:18" s="318" customFormat="1" ht="22.5" customHeight="1">
      <c r="A8" s="319" t="s">
        <v>379</v>
      </c>
      <c r="B8" s="334">
        <v>472</v>
      </c>
      <c r="C8" s="310">
        <f t="shared" si="1"/>
        <v>13.322043465989275</v>
      </c>
      <c r="D8" s="321">
        <v>572696</v>
      </c>
      <c r="E8" s="321">
        <v>458240</v>
      </c>
      <c r="F8" s="322">
        <v>366488</v>
      </c>
      <c r="G8" s="517">
        <v>687239</v>
      </c>
      <c r="H8" s="323">
        <v>0</v>
      </c>
      <c r="I8" s="323">
        <f t="shared" si="0"/>
        <v>687239</v>
      </c>
      <c r="J8" s="572">
        <f t="shared" si="2"/>
        <v>63.993462500174616</v>
      </c>
      <c r="K8" s="324"/>
      <c r="L8" s="325"/>
      <c r="M8" s="326"/>
      <c r="N8" s="326"/>
      <c r="O8" s="327"/>
      <c r="P8" s="327"/>
      <c r="Q8" s="327"/>
    </row>
    <row r="9" spans="1:18" s="318" customFormat="1" ht="22.5" customHeight="1">
      <c r="A9" s="328" t="s">
        <v>109</v>
      </c>
      <c r="B9" s="323">
        <v>104</v>
      </c>
      <c r="C9" s="310">
        <f t="shared" si="1"/>
        <v>2.9353655094552638</v>
      </c>
      <c r="D9" s="321">
        <v>286200</v>
      </c>
      <c r="E9" s="321">
        <v>230000</v>
      </c>
      <c r="F9" s="322">
        <v>199612</v>
      </c>
      <c r="G9" s="323">
        <v>250000</v>
      </c>
      <c r="H9" s="323">
        <v>0</v>
      </c>
      <c r="I9" s="323">
        <f t="shared" si="0"/>
        <v>250000</v>
      </c>
      <c r="J9" s="572">
        <f t="shared" si="2"/>
        <v>69.745632424877712</v>
      </c>
      <c r="K9" s="324"/>
      <c r="L9" s="325"/>
      <c r="M9" s="324"/>
      <c r="N9" s="324"/>
    </row>
    <row r="10" spans="1:18" s="318" customFormat="1" ht="22.5" customHeight="1">
      <c r="A10" s="328" t="s">
        <v>100</v>
      </c>
      <c r="B10" s="334">
        <v>237</v>
      </c>
      <c r="C10" s="310">
        <f t="shared" si="1"/>
        <v>6.6892464013547839</v>
      </c>
      <c r="D10" s="321">
        <v>517824</v>
      </c>
      <c r="E10" s="321">
        <v>106312</v>
      </c>
      <c r="F10" s="322">
        <v>106312</v>
      </c>
      <c r="G10" s="323">
        <v>116943</v>
      </c>
      <c r="H10" s="323">
        <v>0</v>
      </c>
      <c r="I10" s="323">
        <f t="shared" si="0"/>
        <v>116943</v>
      </c>
      <c r="J10" s="572">
        <f t="shared" si="2"/>
        <v>20.530527746879248</v>
      </c>
      <c r="K10" s="324"/>
      <c r="L10" s="325"/>
      <c r="M10" s="324"/>
      <c r="N10" s="324"/>
    </row>
    <row r="11" spans="1:18" s="318" customFormat="1" ht="22.5" customHeight="1">
      <c r="A11" s="328" t="s">
        <v>102</v>
      </c>
      <c r="B11" s="334">
        <v>305</v>
      </c>
      <c r="C11" s="310">
        <f t="shared" si="1"/>
        <v>8.6085238498447634</v>
      </c>
      <c r="D11" s="321">
        <v>478416</v>
      </c>
      <c r="E11" s="321">
        <v>454495</v>
      </c>
      <c r="F11" s="321">
        <v>406654</v>
      </c>
      <c r="G11" s="321">
        <v>507718</v>
      </c>
      <c r="H11" s="321">
        <v>600</v>
      </c>
      <c r="I11" s="323">
        <f t="shared" si="0"/>
        <v>508318</v>
      </c>
      <c r="J11" s="572">
        <f t="shared" si="2"/>
        <v>85.000083609243831</v>
      </c>
      <c r="K11" s="324"/>
      <c r="L11" s="325"/>
      <c r="M11" s="324"/>
      <c r="N11" s="324"/>
    </row>
    <row r="12" spans="1:18" s="318" customFormat="1" ht="22.5" customHeight="1">
      <c r="A12" s="328" t="s">
        <v>94</v>
      </c>
      <c r="B12" s="323">
        <v>106</v>
      </c>
      <c r="C12" s="310">
        <f t="shared" si="1"/>
        <v>2.9918148461755574</v>
      </c>
      <c r="D12" s="458">
        <v>120582</v>
      </c>
      <c r="E12" s="321">
        <v>115101</v>
      </c>
      <c r="F12" s="322">
        <v>109620</v>
      </c>
      <c r="G12" s="323">
        <v>120582</v>
      </c>
      <c r="H12" s="323">
        <v>0</v>
      </c>
      <c r="I12" s="330">
        <f t="shared" si="0"/>
        <v>120582</v>
      </c>
      <c r="J12" s="572">
        <f t="shared" si="2"/>
        <v>90.909090909090907</v>
      </c>
      <c r="K12" s="324"/>
      <c r="L12" s="325"/>
      <c r="M12" s="324"/>
      <c r="N12" s="324"/>
    </row>
    <row r="13" spans="1:18" s="331" customFormat="1" ht="22.5" customHeight="1">
      <c r="A13" s="328" t="s">
        <v>101</v>
      </c>
      <c r="B13" s="330">
        <v>273</v>
      </c>
      <c r="C13" s="310">
        <f t="shared" si="1"/>
        <v>7.7053344623200681</v>
      </c>
      <c r="D13" s="458">
        <v>758358</v>
      </c>
      <c r="E13" s="458">
        <v>629422</v>
      </c>
      <c r="F13" s="458">
        <v>629422</v>
      </c>
      <c r="G13" s="330">
        <v>692364</v>
      </c>
      <c r="H13" s="330">
        <v>0</v>
      </c>
      <c r="I13" s="334">
        <f t="shared" si="0"/>
        <v>692364</v>
      </c>
      <c r="J13" s="932">
        <f t="shared" si="2"/>
        <v>82.998003581421969</v>
      </c>
      <c r="K13" s="324"/>
      <c r="L13" s="325"/>
      <c r="M13" s="324"/>
      <c r="N13" s="324"/>
    </row>
    <row r="14" spans="1:18" s="331" customFormat="1" ht="22.5" customHeight="1">
      <c r="A14" s="332" t="s">
        <v>99</v>
      </c>
      <c r="B14" s="323">
        <v>264</v>
      </c>
      <c r="C14" s="310">
        <f t="shared" si="1"/>
        <v>7.4513124470787462</v>
      </c>
      <c r="D14" s="321">
        <v>765744</v>
      </c>
      <c r="E14" s="321">
        <v>686400</v>
      </c>
      <c r="F14" s="322">
        <v>215550</v>
      </c>
      <c r="G14" s="323">
        <v>387990</v>
      </c>
      <c r="H14" s="323">
        <v>0</v>
      </c>
      <c r="I14" s="334">
        <f t="shared" si="0"/>
        <v>387990</v>
      </c>
      <c r="J14" s="572">
        <f t="shared" si="2"/>
        <v>28.149094214254372</v>
      </c>
      <c r="K14" s="324"/>
      <c r="L14" s="325"/>
      <c r="M14" s="324"/>
      <c r="N14" s="324"/>
    </row>
    <row r="15" spans="1:18" s="331" customFormat="1" ht="22.5" customHeight="1">
      <c r="A15" s="332" t="s">
        <v>103</v>
      </c>
      <c r="B15" s="334">
        <v>110</v>
      </c>
      <c r="C15" s="310">
        <f t="shared" si="1"/>
        <v>3.1047135196161446</v>
      </c>
      <c r="D15" s="321">
        <v>328100</v>
      </c>
      <c r="E15" s="321">
        <v>328100</v>
      </c>
      <c r="F15" s="322">
        <v>398770</v>
      </c>
      <c r="G15" s="334">
        <v>418200</v>
      </c>
      <c r="H15" s="334">
        <v>0</v>
      </c>
      <c r="I15" s="334">
        <f t="shared" si="0"/>
        <v>418200</v>
      </c>
      <c r="J15" s="572">
        <f t="shared" si="2"/>
        <v>121.53916488875342</v>
      </c>
      <c r="K15" s="324"/>
      <c r="L15" s="325"/>
      <c r="M15" s="324"/>
      <c r="N15" s="324"/>
    </row>
    <row r="16" spans="1:18" s="331" customFormat="1" ht="22.5" customHeight="1">
      <c r="A16" s="332" t="s">
        <v>104</v>
      </c>
      <c r="B16" s="334">
        <v>310</v>
      </c>
      <c r="C16" s="310">
        <f t="shared" si="1"/>
        <v>8.749647191645499</v>
      </c>
      <c r="D16" s="321">
        <v>184515</v>
      </c>
      <c r="E16" s="321">
        <v>150000</v>
      </c>
      <c r="F16" s="322">
        <v>140000</v>
      </c>
      <c r="G16" s="334">
        <v>220110</v>
      </c>
      <c r="H16" s="334">
        <v>0</v>
      </c>
      <c r="I16" s="334">
        <f t="shared" si="0"/>
        <v>220110</v>
      </c>
      <c r="J16" s="572">
        <f t="shared" si="2"/>
        <v>75.874590141722891</v>
      </c>
      <c r="K16" s="324"/>
      <c r="L16" s="325"/>
      <c r="M16" s="324"/>
      <c r="N16" s="324"/>
    </row>
    <row r="17" spans="1:14" s="331" customFormat="1" ht="22.5" customHeight="1">
      <c r="A17" s="332" t="s">
        <v>105</v>
      </c>
      <c r="B17" s="334">
        <v>108</v>
      </c>
      <c r="C17" s="310">
        <f t="shared" si="1"/>
        <v>3.048264182895851</v>
      </c>
      <c r="D17" s="321">
        <v>122288</v>
      </c>
      <c r="E17" s="321">
        <v>114072</v>
      </c>
      <c r="F17" s="322">
        <v>107164</v>
      </c>
      <c r="G17" s="334">
        <v>130000</v>
      </c>
      <c r="H17" s="334">
        <v>0</v>
      </c>
      <c r="I17" s="334">
        <f t="shared" si="0"/>
        <v>130000</v>
      </c>
      <c r="J17" s="572">
        <f t="shared" si="2"/>
        <v>87.632474159361507</v>
      </c>
      <c r="K17" s="324"/>
      <c r="L17" s="325"/>
      <c r="M17" s="324"/>
      <c r="N17" s="324"/>
    </row>
    <row r="18" spans="1:14" s="331" customFormat="1" ht="22.5" customHeight="1">
      <c r="A18" s="332" t="s">
        <v>106</v>
      </c>
      <c r="B18" s="334">
        <v>228</v>
      </c>
      <c r="C18" s="310">
        <f t="shared" si="1"/>
        <v>6.4352243861134628</v>
      </c>
      <c r="D18" s="321">
        <v>595936</v>
      </c>
      <c r="E18" s="321">
        <v>490952</v>
      </c>
      <c r="F18" s="322">
        <v>354490</v>
      </c>
      <c r="G18" s="334">
        <v>428026</v>
      </c>
      <c r="H18" s="334">
        <v>0</v>
      </c>
      <c r="I18" s="334">
        <f t="shared" si="0"/>
        <v>428026</v>
      </c>
      <c r="J18" s="572">
        <f t="shared" si="2"/>
        <v>59.484575524888584</v>
      </c>
      <c r="K18" s="324"/>
      <c r="L18" s="325"/>
      <c r="M18" s="324"/>
      <c r="N18" s="324"/>
    </row>
    <row r="19" spans="1:14" s="331" customFormat="1" ht="22.5" customHeight="1">
      <c r="A19" s="332" t="s">
        <v>107</v>
      </c>
      <c r="B19" s="334">
        <v>358</v>
      </c>
      <c r="C19" s="310">
        <f t="shared" si="1"/>
        <v>10.104431272932542</v>
      </c>
      <c r="D19" s="321">
        <v>591500</v>
      </c>
      <c r="E19" s="321">
        <v>532350</v>
      </c>
      <c r="F19" s="322">
        <v>502775</v>
      </c>
      <c r="G19" s="334">
        <v>600000</v>
      </c>
      <c r="H19" s="334">
        <v>0</v>
      </c>
      <c r="I19" s="334">
        <f t="shared" si="0"/>
        <v>600000</v>
      </c>
      <c r="J19" s="572">
        <f t="shared" si="2"/>
        <v>85</v>
      </c>
      <c r="K19" s="324"/>
      <c r="L19" s="325"/>
      <c r="M19" s="324"/>
      <c r="N19" s="324"/>
    </row>
    <row r="20" spans="1:14" s="331" customFormat="1" ht="22.5" customHeight="1" thickBot="1">
      <c r="A20" s="335" t="s">
        <v>108</v>
      </c>
      <c r="B20" s="330">
        <v>337</v>
      </c>
      <c r="C20" s="310">
        <f t="shared" si="1"/>
        <v>9.5117132373694613</v>
      </c>
      <c r="D20" s="336">
        <v>1926000</v>
      </c>
      <c r="E20" s="336">
        <v>1805625</v>
      </c>
      <c r="F20" s="336">
        <v>1294781</v>
      </c>
      <c r="G20" s="330">
        <v>2214900</v>
      </c>
      <c r="H20" s="330">
        <v>0</v>
      </c>
      <c r="I20" s="330">
        <f t="shared" si="0"/>
        <v>2214900</v>
      </c>
      <c r="J20" s="572">
        <f t="shared" si="2"/>
        <v>67.226427829698849</v>
      </c>
      <c r="K20" s="337"/>
      <c r="L20" s="325"/>
      <c r="M20" s="324"/>
      <c r="N20" s="324"/>
    </row>
    <row r="21" spans="1:14" s="318" customFormat="1" ht="22.5" customHeight="1" thickTop="1" thickBot="1">
      <c r="A21" s="347" t="s">
        <v>352</v>
      </c>
      <c r="B21" s="350">
        <f>SUM(B5:B20)</f>
        <v>3543</v>
      </c>
      <c r="C21" s="497">
        <f t="shared" si="1"/>
        <v>100</v>
      </c>
      <c r="D21" s="350">
        <f>SUM(D5:D20)</f>
        <v>7820509</v>
      </c>
      <c r="E21" s="350">
        <f>SUM(E5:E20)</f>
        <v>6611707</v>
      </c>
      <c r="F21" s="350">
        <f>SUM(F5:F20)</f>
        <v>5336213</v>
      </c>
      <c r="G21" s="350">
        <f>SUM(G5:G20)</f>
        <v>7371025</v>
      </c>
      <c r="H21" s="350">
        <f>SUM(H5:H20)</f>
        <v>133428</v>
      </c>
      <c r="I21" s="350">
        <f t="shared" si="0"/>
        <v>7504453</v>
      </c>
      <c r="J21" s="497">
        <f t="shared" si="2"/>
        <v>68.233576612468568</v>
      </c>
      <c r="K21" s="337"/>
      <c r="L21" s="325"/>
      <c r="M21" s="324"/>
      <c r="N21" s="324"/>
    </row>
    <row r="22" spans="1:14" s="318" customFormat="1" ht="18" customHeight="1" thickTop="1">
      <c r="A22" s="1078" t="s">
        <v>366</v>
      </c>
      <c r="B22" s="1078"/>
      <c r="C22" s="1078"/>
      <c r="D22" s="1078"/>
      <c r="E22" s="1078"/>
      <c r="F22" s="1078"/>
      <c r="G22" s="1078"/>
      <c r="H22" s="1078"/>
      <c r="I22" s="677"/>
      <c r="J22" s="677"/>
      <c r="K22" s="337"/>
      <c r="L22" s="325"/>
      <c r="M22" s="324"/>
      <c r="N22" s="324"/>
    </row>
    <row r="23" spans="1:14" s="318" customFormat="1" ht="18" customHeight="1">
      <c r="A23" s="1009" t="s">
        <v>367</v>
      </c>
      <c r="B23" s="1009"/>
      <c r="C23" s="1009"/>
      <c r="D23" s="1009"/>
      <c r="E23" s="1009"/>
      <c r="F23" s="1009"/>
      <c r="G23" s="1009"/>
      <c r="H23" s="1009"/>
      <c r="I23" s="1009"/>
      <c r="J23" s="1009"/>
      <c r="K23" s="337"/>
      <c r="L23" s="325"/>
      <c r="M23" s="324"/>
      <c r="N23" s="324"/>
    </row>
    <row r="24" spans="1:14" s="318" customFormat="1" ht="18" customHeight="1">
      <c r="A24" s="1009"/>
      <c r="B24" s="1009"/>
      <c r="C24" s="1009"/>
      <c r="D24" s="1009"/>
      <c r="E24" s="1009"/>
      <c r="F24" s="1009"/>
      <c r="G24" s="1009"/>
      <c r="H24" s="1009"/>
      <c r="I24" s="1009"/>
      <c r="J24" s="1009"/>
      <c r="K24" s="337"/>
      <c r="L24" s="325"/>
      <c r="M24" s="324"/>
      <c r="N24" s="324"/>
    </row>
    <row r="25" spans="1:14" s="318" customFormat="1" ht="11.25" customHeight="1" thickBot="1">
      <c r="A25" s="1077"/>
      <c r="B25" s="1077"/>
      <c r="C25" s="1077"/>
      <c r="D25" s="1077"/>
      <c r="E25" s="1077"/>
      <c r="F25" s="1077"/>
      <c r="G25" s="1077"/>
      <c r="H25" s="342"/>
      <c r="I25" s="344"/>
      <c r="J25" s="337"/>
      <c r="K25" s="337"/>
      <c r="L25" s="325"/>
      <c r="M25" s="324"/>
      <c r="N25" s="324"/>
    </row>
    <row r="26" spans="1:14" ht="18" customHeight="1">
      <c r="A26" s="1073" t="s">
        <v>294</v>
      </c>
      <c r="B26" s="1073"/>
      <c r="C26" s="1073"/>
      <c r="D26" s="1073"/>
      <c r="E26" s="1073"/>
      <c r="F26" s="1073"/>
      <c r="G26" s="1073"/>
      <c r="H26" s="1073"/>
      <c r="I26" s="345"/>
      <c r="J26" s="431">
        <v>28</v>
      </c>
      <c r="K26" s="17"/>
      <c r="L26" s="17"/>
      <c r="M26" s="17"/>
      <c r="N26" s="17"/>
    </row>
  </sheetData>
  <mergeCells count="11">
    <mergeCell ref="A26:H26"/>
    <mergeCell ref="A1:J1"/>
    <mergeCell ref="A2:J2"/>
    <mergeCell ref="A3:A4"/>
    <mergeCell ref="B3:C3"/>
    <mergeCell ref="G3:I3"/>
    <mergeCell ref="J3:J4"/>
    <mergeCell ref="A25:G25"/>
    <mergeCell ref="A23:J23"/>
    <mergeCell ref="A24:J24"/>
    <mergeCell ref="A22:H22"/>
  </mergeCells>
  <printOptions horizontalCentered="1"/>
  <pageMargins left="0.51181102362204722" right="0.51181102362204722" top="0.51181102362204722" bottom="0.51181102362204722" header="0.31496062992125984" footer="0.31496062992125984"/>
  <pageSetup paperSize="9"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U30"/>
  <sheetViews>
    <sheetView rightToLeft="1" view="pageBreakPreview" topLeftCell="A4" zoomScale="80" zoomScaleSheetLayoutView="80" workbookViewId="0">
      <selection activeCell="K21" sqref="K21"/>
    </sheetView>
  </sheetViews>
  <sheetFormatPr defaultColWidth="10.42578125" defaultRowHeight="15"/>
  <cols>
    <col min="1" max="1" width="11.140625" customWidth="1"/>
    <col min="2" max="3" width="9.5703125" customWidth="1"/>
    <col min="4" max="4" width="14.5703125" customWidth="1"/>
    <col min="5" max="5" width="14.85546875" customWidth="1"/>
    <col min="6" max="6" width="14.5703125" customWidth="1"/>
    <col min="7" max="10" width="13.28515625" customWidth="1"/>
    <col min="11" max="11" width="14.5703125" customWidth="1"/>
  </cols>
  <sheetData>
    <row r="1" spans="1:21" ht="23.25" customHeight="1">
      <c r="A1" s="1080" t="s">
        <v>696</v>
      </c>
      <c r="B1" s="1080"/>
      <c r="C1" s="1080"/>
      <c r="D1" s="1080"/>
      <c r="E1" s="1080"/>
      <c r="F1" s="1080"/>
      <c r="G1" s="1080"/>
      <c r="H1" s="1080"/>
      <c r="I1" s="1080"/>
      <c r="J1" s="1080"/>
      <c r="K1" s="1080"/>
    </row>
    <row r="2" spans="1:21" ht="23.25" customHeight="1" thickBot="1">
      <c r="A2" s="1081" t="s">
        <v>635</v>
      </c>
      <c r="B2" s="1081"/>
      <c r="C2" s="1081"/>
      <c r="D2" s="1081"/>
      <c r="E2" s="1081"/>
      <c r="F2" s="1081"/>
      <c r="G2" s="1081"/>
      <c r="H2" s="1081"/>
      <c r="I2" s="1081"/>
      <c r="J2" s="1081"/>
      <c r="K2" s="1081"/>
    </row>
    <row r="3" spans="1:21" ht="28.5" customHeight="1" thickTop="1">
      <c r="A3" s="1032" t="s">
        <v>95</v>
      </c>
      <c r="B3" s="1037" t="s">
        <v>300</v>
      </c>
      <c r="C3" s="1037"/>
      <c r="D3" s="592" t="s">
        <v>322</v>
      </c>
      <c r="E3" s="592" t="s">
        <v>393</v>
      </c>
      <c r="F3" s="592" t="s">
        <v>394</v>
      </c>
      <c r="G3" s="1037" t="s">
        <v>395</v>
      </c>
      <c r="H3" s="1037"/>
      <c r="I3" s="1037"/>
      <c r="J3" s="1037"/>
      <c r="K3" s="1082" t="s">
        <v>301</v>
      </c>
    </row>
    <row r="4" spans="1:21" ht="25.5" customHeight="1">
      <c r="A4" s="1040"/>
      <c r="B4" s="355" t="s">
        <v>321</v>
      </c>
      <c r="C4" s="355" t="s">
        <v>293</v>
      </c>
      <c r="D4" s="424" t="s">
        <v>323</v>
      </c>
      <c r="E4" s="424" t="s">
        <v>323</v>
      </c>
      <c r="F4" s="424" t="s">
        <v>323</v>
      </c>
      <c r="G4" s="346" t="s">
        <v>327</v>
      </c>
      <c r="H4" s="346" t="s">
        <v>324</v>
      </c>
      <c r="I4" s="346" t="s">
        <v>325</v>
      </c>
      <c r="J4" s="346" t="s">
        <v>43</v>
      </c>
      <c r="K4" s="1083"/>
    </row>
    <row r="5" spans="1:21" ht="23.25" customHeight="1">
      <c r="A5" s="309" t="s">
        <v>96</v>
      </c>
      <c r="B5" s="114">
        <v>0</v>
      </c>
      <c r="C5" s="310">
        <f>B5/302*100</f>
        <v>0</v>
      </c>
      <c r="D5" s="311">
        <v>0</v>
      </c>
      <c r="E5" s="311">
        <v>0</v>
      </c>
      <c r="F5" s="312">
        <v>0</v>
      </c>
      <c r="G5" s="312">
        <v>0</v>
      </c>
      <c r="H5" s="313">
        <v>0</v>
      </c>
      <c r="I5" s="313">
        <v>0</v>
      </c>
      <c r="J5" s="313">
        <f t="shared" ref="J5:J21" si="0">SUM(G5:I5)</f>
        <v>0</v>
      </c>
      <c r="K5" s="310">
        <v>0</v>
      </c>
    </row>
    <row r="6" spans="1:21" s="318" customFormat="1" ht="23.25" customHeight="1">
      <c r="A6" s="309" t="s">
        <v>97</v>
      </c>
      <c r="B6" s="114">
        <v>9</v>
      </c>
      <c r="C6" s="310">
        <f t="shared" ref="C6:C21" si="1">B6/302*100</f>
        <v>2.9801324503311259</v>
      </c>
      <c r="D6" s="311">
        <v>3120</v>
      </c>
      <c r="E6" s="311">
        <v>558</v>
      </c>
      <c r="F6" s="312">
        <v>558</v>
      </c>
      <c r="G6" s="312">
        <v>0</v>
      </c>
      <c r="H6" s="313">
        <v>0</v>
      </c>
      <c r="I6" s="313">
        <v>781</v>
      </c>
      <c r="J6" s="313">
        <f t="shared" si="0"/>
        <v>781</v>
      </c>
      <c r="K6" s="310">
        <f t="shared" ref="K6:K21" si="2">F6/D6*100</f>
        <v>17.884615384615383</v>
      </c>
      <c r="L6" s="314"/>
      <c r="M6" s="314"/>
      <c r="O6" s="357"/>
    </row>
    <row r="7" spans="1:21" s="318" customFormat="1" ht="23.25" customHeight="1">
      <c r="A7" s="319" t="s">
        <v>98</v>
      </c>
      <c r="B7" s="115">
        <v>36</v>
      </c>
      <c r="C7" s="310">
        <f t="shared" si="1"/>
        <v>11.920529801324504</v>
      </c>
      <c r="D7" s="321">
        <v>332</v>
      </c>
      <c r="E7" s="321">
        <v>299</v>
      </c>
      <c r="F7" s="322">
        <v>299</v>
      </c>
      <c r="G7" s="322">
        <v>299</v>
      </c>
      <c r="H7" s="323">
        <v>0</v>
      </c>
      <c r="I7" s="323">
        <v>332</v>
      </c>
      <c r="J7" s="313">
        <f t="shared" si="0"/>
        <v>631</v>
      </c>
      <c r="K7" s="310">
        <f t="shared" si="2"/>
        <v>90.060240963855421</v>
      </c>
      <c r="L7" s="314"/>
      <c r="M7" s="314"/>
      <c r="N7" s="1079"/>
      <c r="O7" s="1079"/>
      <c r="P7" s="1079"/>
      <c r="Q7" s="1079"/>
      <c r="R7" s="1079"/>
      <c r="S7" s="1079"/>
      <c r="T7" s="1079"/>
      <c r="U7" s="317"/>
    </row>
    <row r="8" spans="1:21" s="318" customFormat="1" ht="23.25" customHeight="1">
      <c r="A8" s="319" t="s">
        <v>379</v>
      </c>
      <c r="B8" s="115">
        <v>5</v>
      </c>
      <c r="C8" s="310">
        <f t="shared" si="1"/>
        <v>1.6556291390728477</v>
      </c>
      <c r="D8" s="321">
        <v>750</v>
      </c>
      <c r="E8" s="321">
        <v>300</v>
      </c>
      <c r="F8" s="322">
        <v>450</v>
      </c>
      <c r="G8" s="322">
        <v>0</v>
      </c>
      <c r="H8" s="323">
        <v>0</v>
      </c>
      <c r="I8" s="323">
        <v>900</v>
      </c>
      <c r="J8" s="313">
        <f t="shared" si="0"/>
        <v>900</v>
      </c>
      <c r="K8" s="310">
        <f t="shared" si="2"/>
        <v>60</v>
      </c>
      <c r="L8" s="314"/>
      <c r="M8" s="314"/>
      <c r="N8" s="568"/>
      <c r="O8" s="568"/>
      <c r="P8" s="568"/>
      <c r="Q8" s="568"/>
      <c r="R8" s="568"/>
      <c r="S8" s="568"/>
      <c r="T8" s="568"/>
      <c r="U8" s="317"/>
    </row>
    <row r="9" spans="1:21" s="318" customFormat="1" ht="23.25" customHeight="1">
      <c r="A9" s="328" t="s">
        <v>109</v>
      </c>
      <c r="B9" s="115">
        <v>0</v>
      </c>
      <c r="C9" s="310">
        <f t="shared" si="1"/>
        <v>0</v>
      </c>
      <c r="D9" s="321">
        <v>0</v>
      </c>
      <c r="E9" s="321">
        <v>0</v>
      </c>
      <c r="F9" s="322">
        <v>0</v>
      </c>
      <c r="G9" s="322">
        <v>0</v>
      </c>
      <c r="H9" s="323">
        <v>0</v>
      </c>
      <c r="I9" s="323">
        <v>0</v>
      </c>
      <c r="J9" s="313">
        <f t="shared" si="0"/>
        <v>0</v>
      </c>
      <c r="K9" s="310">
        <v>0</v>
      </c>
      <c r="L9" s="314"/>
      <c r="M9" s="314"/>
      <c r="N9" s="324"/>
      <c r="O9" s="325"/>
      <c r="P9" s="326"/>
      <c r="Q9" s="326"/>
      <c r="R9" s="327"/>
      <c r="S9" s="327"/>
      <c r="T9" s="327"/>
    </row>
    <row r="10" spans="1:21" s="318" customFormat="1" ht="23.25" customHeight="1">
      <c r="A10" s="328" t="s">
        <v>100</v>
      </c>
      <c r="B10" s="333">
        <v>4</v>
      </c>
      <c r="C10" s="310">
        <f t="shared" si="1"/>
        <v>1.3245033112582782</v>
      </c>
      <c r="D10" s="321">
        <v>180</v>
      </c>
      <c r="E10" s="321">
        <v>0</v>
      </c>
      <c r="F10" s="322">
        <v>0</v>
      </c>
      <c r="G10" s="322">
        <v>0</v>
      </c>
      <c r="H10" s="323">
        <v>0</v>
      </c>
      <c r="I10" s="323">
        <v>0</v>
      </c>
      <c r="J10" s="313">
        <f t="shared" si="0"/>
        <v>0</v>
      </c>
      <c r="K10" s="310">
        <f t="shared" si="2"/>
        <v>0</v>
      </c>
      <c r="L10" s="314"/>
      <c r="M10" s="314"/>
      <c r="N10" s="338"/>
      <c r="O10" s="325"/>
      <c r="P10" s="326"/>
      <c r="Q10" s="326"/>
      <c r="R10" s="327"/>
      <c r="S10" s="327"/>
      <c r="T10" s="327"/>
    </row>
    <row r="11" spans="1:21" s="318" customFormat="1" ht="23.25" customHeight="1">
      <c r="A11" s="328" t="s">
        <v>102</v>
      </c>
      <c r="B11" s="333">
        <v>5</v>
      </c>
      <c r="C11" s="310">
        <f t="shared" si="1"/>
        <v>1.6556291390728477</v>
      </c>
      <c r="D11" s="321">
        <v>420</v>
      </c>
      <c r="E11" s="321">
        <v>240</v>
      </c>
      <c r="F11" s="322">
        <v>214</v>
      </c>
      <c r="G11" s="322">
        <v>0</v>
      </c>
      <c r="H11" s="323">
        <v>30</v>
      </c>
      <c r="I11" s="323">
        <v>238</v>
      </c>
      <c r="J11" s="313">
        <f t="shared" si="0"/>
        <v>268</v>
      </c>
      <c r="K11" s="310">
        <f t="shared" si="2"/>
        <v>50.952380952380949</v>
      </c>
      <c r="L11" s="314"/>
      <c r="M11" s="314"/>
      <c r="N11" s="338"/>
      <c r="O11" s="325"/>
      <c r="P11" s="324"/>
      <c r="Q11" s="324"/>
    </row>
    <row r="12" spans="1:21" s="318" customFormat="1" ht="23.25" customHeight="1">
      <c r="A12" s="328" t="s">
        <v>94</v>
      </c>
      <c r="B12" s="115">
        <v>0</v>
      </c>
      <c r="C12" s="310">
        <f t="shared" si="1"/>
        <v>0</v>
      </c>
      <c r="D12" s="321">
        <v>0</v>
      </c>
      <c r="E12" s="321">
        <v>0</v>
      </c>
      <c r="F12" s="322">
        <v>0</v>
      </c>
      <c r="G12" s="430">
        <v>0</v>
      </c>
      <c r="H12" s="330">
        <v>0</v>
      </c>
      <c r="I12" s="330">
        <v>0</v>
      </c>
      <c r="J12" s="313">
        <f t="shared" si="0"/>
        <v>0</v>
      </c>
      <c r="K12" s="310">
        <v>0</v>
      </c>
      <c r="L12" s="314"/>
      <c r="M12" s="314"/>
      <c r="N12" s="339"/>
      <c r="O12" s="325"/>
      <c r="P12" s="324"/>
      <c r="Q12" s="324"/>
    </row>
    <row r="13" spans="1:21" s="318" customFormat="1" ht="23.25" customHeight="1">
      <c r="A13" s="328" t="s">
        <v>101</v>
      </c>
      <c r="B13" s="115">
        <v>24</v>
      </c>
      <c r="C13" s="310">
        <f t="shared" si="1"/>
        <v>7.9470198675496695</v>
      </c>
      <c r="D13" s="321">
        <v>603</v>
      </c>
      <c r="E13" s="321">
        <v>403</v>
      </c>
      <c r="F13" s="322">
        <v>403</v>
      </c>
      <c r="G13" s="322">
        <v>200</v>
      </c>
      <c r="H13" s="323">
        <v>250</v>
      </c>
      <c r="I13" s="323">
        <v>200</v>
      </c>
      <c r="J13" s="313">
        <f t="shared" si="0"/>
        <v>650</v>
      </c>
      <c r="K13" s="310">
        <f t="shared" si="2"/>
        <v>66.83250414593698</v>
      </c>
      <c r="L13" s="314"/>
      <c r="M13" s="314"/>
      <c r="N13" s="339"/>
      <c r="O13" s="325"/>
      <c r="P13" s="324"/>
      <c r="Q13" s="324"/>
    </row>
    <row r="14" spans="1:21" s="318" customFormat="1" ht="23.25" customHeight="1">
      <c r="A14" s="332" t="s">
        <v>326</v>
      </c>
      <c r="B14" s="329">
        <v>4</v>
      </c>
      <c r="C14" s="310">
        <f t="shared" si="1"/>
        <v>1.3245033112582782</v>
      </c>
      <c r="D14" s="321">
        <v>600</v>
      </c>
      <c r="E14" s="321">
        <v>80</v>
      </c>
      <c r="F14" s="322">
        <v>50</v>
      </c>
      <c r="G14" s="322">
        <v>0</v>
      </c>
      <c r="H14" s="334">
        <v>51</v>
      </c>
      <c r="I14" s="334">
        <v>0</v>
      </c>
      <c r="J14" s="313">
        <f t="shared" si="0"/>
        <v>51</v>
      </c>
      <c r="K14" s="310">
        <f t="shared" si="2"/>
        <v>8.3333333333333321</v>
      </c>
      <c r="L14" s="314"/>
      <c r="M14" s="314"/>
      <c r="N14" s="328"/>
      <c r="O14" s="325"/>
      <c r="P14" s="324"/>
      <c r="Q14" s="324"/>
    </row>
    <row r="15" spans="1:21" s="331" customFormat="1" ht="23.25" customHeight="1">
      <c r="A15" s="332" t="s">
        <v>103</v>
      </c>
      <c r="B15" s="115">
        <v>8</v>
      </c>
      <c r="C15" s="310">
        <f t="shared" si="1"/>
        <v>2.6490066225165565</v>
      </c>
      <c r="D15" s="321">
        <v>1500</v>
      </c>
      <c r="E15" s="321">
        <v>1375</v>
      </c>
      <c r="F15" s="322">
        <v>875</v>
      </c>
      <c r="G15" s="322">
        <v>1550</v>
      </c>
      <c r="H15" s="334">
        <v>0</v>
      </c>
      <c r="I15" s="334">
        <v>1650</v>
      </c>
      <c r="J15" s="313">
        <f t="shared" si="0"/>
        <v>3200</v>
      </c>
      <c r="K15" s="310">
        <f t="shared" si="2"/>
        <v>58.333333333333336</v>
      </c>
      <c r="L15" s="314"/>
      <c r="M15" s="314"/>
      <c r="N15" s="328"/>
      <c r="O15" s="325"/>
      <c r="P15" s="324"/>
      <c r="Q15" s="324"/>
    </row>
    <row r="16" spans="1:21" s="331" customFormat="1" ht="23.25" customHeight="1">
      <c r="A16" s="332" t="s">
        <v>104</v>
      </c>
      <c r="B16" s="333">
        <v>25</v>
      </c>
      <c r="C16" s="310">
        <f t="shared" si="1"/>
        <v>8.2781456953642394</v>
      </c>
      <c r="D16" s="321">
        <v>1260</v>
      </c>
      <c r="E16" s="321">
        <v>125</v>
      </c>
      <c r="F16" s="322">
        <v>125</v>
      </c>
      <c r="G16" s="322">
        <v>0</v>
      </c>
      <c r="H16" s="334">
        <v>210</v>
      </c>
      <c r="I16" s="334">
        <v>0</v>
      </c>
      <c r="J16" s="313">
        <f t="shared" si="0"/>
        <v>210</v>
      </c>
      <c r="K16" s="310">
        <f t="shared" si="2"/>
        <v>9.9206349206349209</v>
      </c>
      <c r="L16" s="314"/>
      <c r="M16" s="314"/>
      <c r="N16" s="324"/>
      <c r="O16" s="325"/>
      <c r="P16" s="324"/>
      <c r="Q16" s="324"/>
    </row>
    <row r="17" spans="1:17" s="331" customFormat="1" ht="23.25" customHeight="1">
      <c r="A17" s="332" t="s">
        <v>105</v>
      </c>
      <c r="B17" s="333">
        <v>48</v>
      </c>
      <c r="C17" s="310">
        <f t="shared" si="1"/>
        <v>15.894039735099339</v>
      </c>
      <c r="D17" s="321">
        <v>8166</v>
      </c>
      <c r="E17" s="321">
        <v>1380</v>
      </c>
      <c r="F17" s="322">
        <v>1242</v>
      </c>
      <c r="G17" s="322">
        <v>1300</v>
      </c>
      <c r="H17" s="334">
        <v>0</v>
      </c>
      <c r="I17" s="334">
        <v>150</v>
      </c>
      <c r="J17" s="313">
        <f t="shared" si="0"/>
        <v>1450</v>
      </c>
      <c r="K17" s="310">
        <f t="shared" si="2"/>
        <v>15.20940484937546</v>
      </c>
      <c r="L17" s="314"/>
      <c r="M17" s="314"/>
      <c r="N17" s="324"/>
      <c r="O17" s="325"/>
      <c r="P17" s="324"/>
      <c r="Q17" s="324"/>
    </row>
    <row r="18" spans="1:17" s="331" customFormat="1" ht="23.25" customHeight="1">
      <c r="A18" s="332" t="s">
        <v>106</v>
      </c>
      <c r="B18" s="333">
        <v>79</v>
      </c>
      <c r="C18" s="310">
        <f t="shared" si="1"/>
        <v>26.158940397350992</v>
      </c>
      <c r="D18" s="321">
        <v>21800</v>
      </c>
      <c r="E18" s="321">
        <v>3150</v>
      </c>
      <c r="F18" s="322">
        <v>2250</v>
      </c>
      <c r="G18" s="322">
        <v>1500</v>
      </c>
      <c r="H18" s="334">
        <v>750</v>
      </c>
      <c r="I18" s="334">
        <v>0</v>
      </c>
      <c r="J18" s="313">
        <f t="shared" si="0"/>
        <v>2250</v>
      </c>
      <c r="K18" s="310">
        <f t="shared" si="2"/>
        <v>10.321100917431194</v>
      </c>
      <c r="L18" s="314"/>
      <c r="M18" s="314"/>
      <c r="N18" s="324"/>
      <c r="O18" s="325"/>
      <c r="P18" s="324"/>
      <c r="Q18" s="324"/>
    </row>
    <row r="19" spans="1:17" s="331" customFormat="1" ht="23.25" customHeight="1">
      <c r="A19" s="332" t="s">
        <v>107</v>
      </c>
      <c r="B19" s="333">
        <v>12</v>
      </c>
      <c r="C19" s="310">
        <f t="shared" si="1"/>
        <v>3.9735099337748347</v>
      </c>
      <c r="D19" s="321">
        <v>7200</v>
      </c>
      <c r="E19" s="321">
        <v>6480</v>
      </c>
      <c r="F19" s="322">
        <v>4416</v>
      </c>
      <c r="G19" s="322">
        <v>7950</v>
      </c>
      <c r="H19" s="334">
        <v>0</v>
      </c>
      <c r="I19" s="334">
        <v>0</v>
      </c>
      <c r="J19" s="313">
        <f t="shared" si="0"/>
        <v>7950</v>
      </c>
      <c r="K19" s="310">
        <f t="shared" si="2"/>
        <v>61.333333333333329</v>
      </c>
      <c r="L19" s="314"/>
      <c r="M19" s="314"/>
      <c r="N19" s="324"/>
      <c r="O19" s="325"/>
      <c r="P19" s="324"/>
      <c r="Q19" s="324"/>
    </row>
    <row r="20" spans="1:17" s="331" customFormat="1" ht="23.25" customHeight="1" thickBot="1">
      <c r="A20" s="335" t="s">
        <v>108</v>
      </c>
      <c r="B20" s="333">
        <v>43</v>
      </c>
      <c r="C20" s="310">
        <f t="shared" si="1"/>
        <v>14.23841059602649</v>
      </c>
      <c r="D20" s="336">
        <v>50952</v>
      </c>
      <c r="E20" s="336">
        <v>9029</v>
      </c>
      <c r="F20" s="336">
        <v>5267</v>
      </c>
      <c r="G20" s="336">
        <v>10534</v>
      </c>
      <c r="H20" s="330">
        <v>0</v>
      </c>
      <c r="I20" s="330">
        <v>0</v>
      </c>
      <c r="J20" s="313">
        <f t="shared" si="0"/>
        <v>10534</v>
      </c>
      <c r="K20" s="310">
        <f t="shared" si="2"/>
        <v>10.337180091066102</v>
      </c>
      <c r="L20" s="314"/>
      <c r="M20" s="314"/>
      <c r="N20" s="324"/>
      <c r="O20" s="325"/>
      <c r="P20" s="324"/>
      <c r="Q20" s="324"/>
    </row>
    <row r="21" spans="1:17" s="318" customFormat="1" ht="23.25" customHeight="1" thickTop="1" thickBot="1">
      <c r="A21" s="347" t="s">
        <v>352</v>
      </c>
      <c r="B21" s="349">
        <f>SUM(B5:B20)</f>
        <v>302</v>
      </c>
      <c r="C21" s="360">
        <f t="shared" si="1"/>
        <v>100</v>
      </c>
      <c r="D21" s="349">
        <f t="shared" ref="D21:I21" si="3">SUM(D5:D20)</f>
        <v>96883</v>
      </c>
      <c r="E21" s="349">
        <f t="shared" si="3"/>
        <v>23419</v>
      </c>
      <c r="F21" s="349">
        <f t="shared" si="3"/>
        <v>16149</v>
      </c>
      <c r="G21" s="349">
        <f>SUM(G5:G20)</f>
        <v>23333</v>
      </c>
      <c r="H21" s="349">
        <f t="shared" si="3"/>
        <v>1291</v>
      </c>
      <c r="I21" s="349">
        <f t="shared" si="3"/>
        <v>4251</v>
      </c>
      <c r="J21" s="349">
        <f t="shared" si="0"/>
        <v>28875</v>
      </c>
      <c r="K21" s="360">
        <f t="shared" si="2"/>
        <v>16.668558983516199</v>
      </c>
      <c r="L21" s="337"/>
      <c r="M21" s="337"/>
      <c r="N21" s="337"/>
      <c r="O21" s="325"/>
      <c r="P21" s="324"/>
      <c r="Q21" s="324"/>
    </row>
    <row r="22" spans="1:17" s="318" customFormat="1" ht="17.25" customHeight="1" thickTop="1">
      <c r="A22" s="1078" t="s">
        <v>366</v>
      </c>
      <c r="B22" s="1078"/>
      <c r="C22" s="1078"/>
      <c r="D22" s="1078"/>
      <c r="E22" s="1078"/>
      <c r="F22" s="1078"/>
      <c r="G22" s="1078"/>
      <c r="H22"/>
      <c r="I22"/>
      <c r="J22"/>
      <c r="K22" s="337"/>
      <c r="L22" s="325"/>
      <c r="M22" s="324"/>
      <c r="N22" s="324"/>
    </row>
    <row r="23" spans="1:17" s="318" customFormat="1" ht="17.25" customHeight="1">
      <c r="A23" s="1009" t="s">
        <v>367</v>
      </c>
      <c r="B23" s="1009"/>
      <c r="C23" s="1009"/>
      <c r="D23" s="1009"/>
      <c r="E23" s="1009"/>
      <c r="F23" s="1009"/>
      <c r="G23" s="1009"/>
      <c r="H23" s="342"/>
      <c r="I23" s="342"/>
      <c r="J23" s="344"/>
      <c r="K23" s="337"/>
      <c r="L23" s="337"/>
      <c r="M23" s="325"/>
      <c r="N23" s="324"/>
      <c r="O23" s="324"/>
    </row>
    <row r="24" spans="1:17" s="318" customFormat="1" ht="17.25" customHeight="1" thickBot="1">
      <c r="A24" s="1077"/>
      <c r="B24" s="1077"/>
      <c r="C24" s="1077"/>
      <c r="D24" s="1077"/>
      <c r="E24" s="1077"/>
      <c r="F24" s="1077"/>
      <c r="G24" s="1077"/>
      <c r="H24" s="342"/>
      <c r="I24" s="342"/>
      <c r="J24" s="344"/>
      <c r="K24" s="337"/>
      <c r="L24" s="337"/>
      <c r="M24" s="325"/>
      <c r="N24" s="324"/>
      <c r="O24" s="324"/>
    </row>
    <row r="25" spans="1:17" ht="17.25" customHeight="1">
      <c r="A25" s="1073" t="s">
        <v>294</v>
      </c>
      <c r="B25" s="1073"/>
      <c r="C25" s="1073"/>
      <c r="D25" s="1073"/>
      <c r="E25" s="1073"/>
      <c r="F25" s="1073"/>
      <c r="G25" s="1073"/>
      <c r="H25" s="1073"/>
      <c r="I25" s="1073"/>
      <c r="J25" s="1073"/>
      <c r="K25" s="431">
        <v>29</v>
      </c>
      <c r="L25" s="17"/>
      <c r="M25" s="17"/>
      <c r="N25" s="17"/>
      <c r="O25" s="17"/>
      <c r="P25" s="17"/>
      <c r="Q25" s="17"/>
    </row>
    <row r="26" spans="1:17">
      <c r="L26" s="17"/>
      <c r="M26" s="17"/>
      <c r="N26" s="17"/>
      <c r="O26" s="17"/>
      <c r="P26" s="17"/>
      <c r="Q26" s="17"/>
    </row>
    <row r="27" spans="1:17">
      <c r="L27" s="17"/>
      <c r="M27" s="17"/>
      <c r="N27" s="17"/>
      <c r="O27" s="17"/>
      <c r="P27" s="17"/>
      <c r="Q27" s="17"/>
    </row>
    <row r="28" spans="1:17">
      <c r="G28" s="656">
        <f>J21-G21</f>
        <v>5542</v>
      </c>
      <c r="L28" s="17"/>
      <c r="M28" s="17"/>
      <c r="N28" s="17"/>
      <c r="O28" s="17"/>
      <c r="P28" s="17"/>
      <c r="Q28" s="17"/>
    </row>
    <row r="29" spans="1:17">
      <c r="L29" s="17"/>
      <c r="M29" s="17"/>
      <c r="N29" s="17"/>
      <c r="O29" s="17"/>
      <c r="P29" s="17"/>
      <c r="Q29" s="17"/>
    </row>
    <row r="30" spans="1:17">
      <c r="L30" s="17"/>
      <c r="M30" s="17"/>
      <c r="N30" s="17"/>
      <c r="O30" s="17"/>
      <c r="P30" s="17"/>
      <c r="Q30" s="17"/>
    </row>
  </sheetData>
  <mergeCells count="11">
    <mergeCell ref="N7:T7"/>
    <mergeCell ref="A25:J25"/>
    <mergeCell ref="A1:K1"/>
    <mergeCell ref="A2:K2"/>
    <mergeCell ref="A3:A4"/>
    <mergeCell ref="B3:C3"/>
    <mergeCell ref="K3:K4"/>
    <mergeCell ref="G3:J3"/>
    <mergeCell ref="A23:G23"/>
    <mergeCell ref="A24:G24"/>
    <mergeCell ref="A22:G22"/>
  </mergeCells>
  <printOptions horizontalCentered="1"/>
  <pageMargins left="0.55118110236220474" right="0.55118110236220474" top="0.51181102362204722" bottom="0.51181102362204722" header="0.31496062992125984" footer="0.31496062992125984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U30"/>
  <sheetViews>
    <sheetView rightToLeft="1" view="pageBreakPreview" topLeftCell="A4" zoomScale="80" zoomScaleSheetLayoutView="80" workbookViewId="0">
      <selection activeCell="J7" sqref="J7"/>
    </sheetView>
  </sheetViews>
  <sheetFormatPr defaultColWidth="10.42578125" defaultRowHeight="15"/>
  <cols>
    <col min="1" max="1" width="11.85546875" customWidth="1"/>
    <col min="2" max="3" width="9.5703125" customWidth="1"/>
    <col min="4" max="4" width="0.85546875" customWidth="1"/>
    <col min="5" max="6" width="9.5703125" customWidth="1"/>
    <col min="7" max="7" width="14.5703125" customWidth="1"/>
    <col min="8" max="8" width="14.85546875" customWidth="1"/>
    <col min="9" max="9" width="14.5703125" customWidth="1"/>
    <col min="10" max="10" width="19" customWidth="1"/>
    <col min="11" max="11" width="14.5703125" customWidth="1"/>
  </cols>
  <sheetData>
    <row r="1" spans="1:21" ht="23.25" customHeight="1">
      <c r="A1" s="1080" t="s">
        <v>697</v>
      </c>
      <c r="B1" s="1080"/>
      <c r="C1" s="1080"/>
      <c r="D1" s="1080"/>
      <c r="E1" s="1080"/>
      <c r="F1" s="1080"/>
      <c r="G1" s="1080"/>
      <c r="H1" s="1080"/>
      <c r="I1" s="1080"/>
      <c r="J1" s="1080"/>
      <c r="K1" s="1080"/>
    </row>
    <row r="2" spans="1:21" ht="23.25" customHeight="1" thickBot="1">
      <c r="A2" s="1081" t="s">
        <v>636</v>
      </c>
      <c r="B2" s="1081"/>
      <c r="C2" s="1081"/>
      <c r="D2" s="1081"/>
      <c r="E2" s="1081"/>
      <c r="F2" s="1081"/>
      <c r="G2" s="1081"/>
      <c r="H2" s="1081"/>
      <c r="I2" s="1081"/>
      <c r="J2" s="1081"/>
      <c r="K2" s="1081"/>
    </row>
    <row r="3" spans="1:21" ht="30" customHeight="1" thickTop="1">
      <c r="A3" s="1032" t="s">
        <v>95</v>
      </c>
      <c r="B3" s="1037" t="s">
        <v>391</v>
      </c>
      <c r="C3" s="1037"/>
      <c r="D3" s="678"/>
      <c r="E3" s="1037" t="s">
        <v>392</v>
      </c>
      <c r="F3" s="1037"/>
      <c r="G3" s="592" t="s">
        <v>322</v>
      </c>
      <c r="H3" s="592" t="s">
        <v>393</v>
      </c>
      <c r="I3" s="592" t="s">
        <v>394</v>
      </c>
      <c r="J3" s="1032" t="s">
        <v>396</v>
      </c>
      <c r="K3" s="1032" t="s">
        <v>298</v>
      </c>
    </row>
    <row r="4" spans="1:21" ht="25.5" customHeight="1">
      <c r="A4" s="1040"/>
      <c r="B4" s="355" t="s">
        <v>321</v>
      </c>
      <c r="C4" s="355" t="s">
        <v>293</v>
      </c>
      <c r="D4" s="680"/>
      <c r="E4" s="355" t="s">
        <v>292</v>
      </c>
      <c r="F4" s="355" t="s">
        <v>293</v>
      </c>
      <c r="G4" s="593" t="s">
        <v>323</v>
      </c>
      <c r="H4" s="593" t="s">
        <v>323</v>
      </c>
      <c r="I4" s="593" t="s">
        <v>323</v>
      </c>
      <c r="J4" s="1040"/>
      <c r="K4" s="1040"/>
    </row>
    <row r="5" spans="1:21" ht="21.75" customHeight="1">
      <c r="A5" s="309" t="s">
        <v>96</v>
      </c>
      <c r="B5" s="114">
        <v>448</v>
      </c>
      <c r="C5" s="310">
        <f>B5/898*100</f>
        <v>49.888641425389757</v>
      </c>
      <c r="D5" s="310"/>
      <c r="E5" s="645">
        <v>448</v>
      </c>
      <c r="F5" s="310">
        <f>E5/621*100</f>
        <v>72.141706924315613</v>
      </c>
      <c r="G5" s="311">
        <v>4480</v>
      </c>
      <c r="H5" s="311">
        <v>4480</v>
      </c>
      <c r="I5" s="312">
        <v>4480</v>
      </c>
      <c r="J5" s="312">
        <v>5600</v>
      </c>
      <c r="K5" s="356">
        <f>I5/G5*100</f>
        <v>100</v>
      </c>
    </row>
    <row r="6" spans="1:21" s="318" customFormat="1" ht="21.75" customHeight="1">
      <c r="A6" s="309" t="s">
        <v>97</v>
      </c>
      <c r="B6" s="114">
        <v>370</v>
      </c>
      <c r="C6" s="310">
        <f t="shared" ref="C6:C21" si="0">B6/898*100</f>
        <v>41.202672605790646</v>
      </c>
      <c r="D6" s="310"/>
      <c r="E6" s="645">
        <v>115</v>
      </c>
      <c r="F6" s="310">
        <f t="shared" ref="F6:F21" si="1">E6/621*100</f>
        <v>18.518518518518519</v>
      </c>
      <c r="G6" s="311">
        <v>122130</v>
      </c>
      <c r="H6" s="311">
        <v>78167</v>
      </c>
      <c r="I6" s="312">
        <v>78167</v>
      </c>
      <c r="J6" s="312">
        <v>84420</v>
      </c>
      <c r="K6" s="356">
        <f t="shared" ref="K6:K21" si="2">I6/G6*100</f>
        <v>64.003111438630967</v>
      </c>
      <c r="L6" s="314"/>
      <c r="M6" s="314"/>
      <c r="O6" s="357"/>
    </row>
    <row r="7" spans="1:21" s="318" customFormat="1" ht="21.75" customHeight="1">
      <c r="A7" s="319" t="s">
        <v>98</v>
      </c>
      <c r="B7" s="115">
        <v>12</v>
      </c>
      <c r="C7" s="310">
        <f t="shared" si="0"/>
        <v>1.3363028953229399</v>
      </c>
      <c r="D7" s="310"/>
      <c r="E7" s="645">
        <v>12</v>
      </c>
      <c r="F7" s="310">
        <f t="shared" si="1"/>
        <v>1.932367149758454</v>
      </c>
      <c r="G7" s="321">
        <v>245</v>
      </c>
      <c r="H7" s="321">
        <v>235</v>
      </c>
      <c r="I7" s="322">
        <v>235</v>
      </c>
      <c r="J7" s="430">
        <v>245</v>
      </c>
      <c r="K7" s="356">
        <f t="shared" si="2"/>
        <v>95.918367346938766</v>
      </c>
      <c r="L7" s="314"/>
      <c r="M7" s="314"/>
      <c r="N7" s="1079"/>
      <c r="O7" s="1079"/>
      <c r="P7" s="1079"/>
      <c r="Q7" s="1079"/>
      <c r="R7" s="1079"/>
      <c r="S7" s="1079"/>
      <c r="T7" s="1079"/>
      <c r="U7" s="317"/>
    </row>
    <row r="8" spans="1:21" s="318" customFormat="1" ht="21.75" customHeight="1">
      <c r="A8" s="319" t="s">
        <v>379</v>
      </c>
      <c r="B8" s="115">
        <v>0</v>
      </c>
      <c r="C8" s="310">
        <f t="shared" si="0"/>
        <v>0</v>
      </c>
      <c r="D8" s="310"/>
      <c r="E8" s="645">
        <v>0</v>
      </c>
      <c r="F8" s="310">
        <f t="shared" si="1"/>
        <v>0</v>
      </c>
      <c r="G8" s="321">
        <v>0</v>
      </c>
      <c r="H8" s="321">
        <v>0</v>
      </c>
      <c r="I8" s="322">
        <v>0</v>
      </c>
      <c r="J8" s="430">
        <v>0</v>
      </c>
      <c r="K8" s="356">
        <v>0</v>
      </c>
      <c r="L8" s="314"/>
      <c r="M8" s="314"/>
      <c r="N8" s="594"/>
      <c r="O8" s="594"/>
      <c r="P8" s="594"/>
      <c r="Q8" s="594"/>
      <c r="R8" s="594"/>
      <c r="S8" s="594"/>
      <c r="T8" s="594"/>
      <c r="U8" s="317"/>
    </row>
    <row r="9" spans="1:21" s="318" customFormat="1" ht="21.75" customHeight="1">
      <c r="A9" s="328" t="s">
        <v>109</v>
      </c>
      <c r="B9" s="115">
        <v>0</v>
      </c>
      <c r="C9" s="310">
        <f t="shared" si="0"/>
        <v>0</v>
      </c>
      <c r="D9" s="310"/>
      <c r="E9" s="645">
        <v>0</v>
      </c>
      <c r="F9" s="310">
        <f t="shared" si="1"/>
        <v>0</v>
      </c>
      <c r="G9" s="321">
        <v>0</v>
      </c>
      <c r="H9" s="321">
        <v>0</v>
      </c>
      <c r="I9" s="322">
        <v>0</v>
      </c>
      <c r="J9" s="430">
        <v>0</v>
      </c>
      <c r="K9" s="356">
        <v>0</v>
      </c>
      <c r="L9" s="314"/>
      <c r="M9" s="314"/>
      <c r="N9" s="324"/>
      <c r="O9" s="325"/>
      <c r="P9" s="326"/>
      <c r="Q9" s="326"/>
      <c r="R9" s="327"/>
      <c r="S9" s="327"/>
      <c r="T9" s="327"/>
    </row>
    <row r="10" spans="1:21" s="318" customFormat="1" ht="21.75" customHeight="1">
      <c r="A10" s="328" t="s">
        <v>100</v>
      </c>
      <c r="B10" s="115">
        <v>0</v>
      </c>
      <c r="C10" s="310">
        <f t="shared" si="0"/>
        <v>0</v>
      </c>
      <c r="D10" s="310"/>
      <c r="E10" s="645">
        <v>0</v>
      </c>
      <c r="F10" s="310">
        <f t="shared" si="1"/>
        <v>0</v>
      </c>
      <c r="G10" s="321">
        <v>0</v>
      </c>
      <c r="H10" s="321">
        <v>0</v>
      </c>
      <c r="I10" s="322">
        <v>0</v>
      </c>
      <c r="J10" s="430">
        <v>0</v>
      </c>
      <c r="K10" s="356">
        <v>0</v>
      </c>
      <c r="L10" s="314"/>
      <c r="M10" s="314"/>
      <c r="N10" s="338"/>
      <c r="O10" s="325"/>
      <c r="P10" s="326"/>
      <c r="Q10" s="326"/>
      <c r="R10" s="327"/>
      <c r="S10" s="327"/>
      <c r="T10" s="327"/>
    </row>
    <row r="11" spans="1:21" s="318" customFormat="1" ht="21.75" customHeight="1">
      <c r="A11" s="328" t="s">
        <v>102</v>
      </c>
      <c r="B11" s="115">
        <v>1</v>
      </c>
      <c r="C11" s="310">
        <f t="shared" si="0"/>
        <v>0.11135857461024498</v>
      </c>
      <c r="D11" s="310"/>
      <c r="E11" s="645">
        <v>4</v>
      </c>
      <c r="F11" s="310">
        <f t="shared" si="1"/>
        <v>0.64412238325281801</v>
      </c>
      <c r="G11" s="321">
        <v>408</v>
      </c>
      <c r="H11" s="321">
        <v>228</v>
      </c>
      <c r="I11" s="322">
        <v>204</v>
      </c>
      <c r="J11" s="430">
        <v>255</v>
      </c>
      <c r="K11" s="356">
        <f t="shared" si="2"/>
        <v>50</v>
      </c>
      <c r="L11" s="314"/>
      <c r="M11" s="314"/>
      <c r="N11" s="338"/>
      <c r="O11" s="325"/>
      <c r="P11" s="324"/>
      <c r="Q11" s="324"/>
    </row>
    <row r="12" spans="1:21" s="318" customFormat="1" ht="21.75" customHeight="1">
      <c r="A12" s="328" t="s">
        <v>94</v>
      </c>
      <c r="B12" s="115">
        <v>0</v>
      </c>
      <c r="C12" s="310">
        <f t="shared" si="0"/>
        <v>0</v>
      </c>
      <c r="D12" s="310"/>
      <c r="E12" s="645">
        <v>0</v>
      </c>
      <c r="F12" s="310">
        <f t="shared" si="1"/>
        <v>0</v>
      </c>
      <c r="G12" s="321">
        <v>0</v>
      </c>
      <c r="H12" s="321">
        <v>0</v>
      </c>
      <c r="I12" s="322">
        <v>0</v>
      </c>
      <c r="J12" s="430">
        <v>0</v>
      </c>
      <c r="K12" s="356">
        <v>0</v>
      </c>
      <c r="L12" s="314"/>
      <c r="M12" s="314"/>
      <c r="N12" s="339"/>
      <c r="O12" s="325"/>
      <c r="P12" s="324"/>
      <c r="Q12" s="324"/>
    </row>
    <row r="13" spans="1:21" s="318" customFormat="1" ht="21.75" customHeight="1">
      <c r="A13" s="328" t="s">
        <v>101</v>
      </c>
      <c r="B13" s="115">
        <v>0</v>
      </c>
      <c r="C13" s="310">
        <f t="shared" si="0"/>
        <v>0</v>
      </c>
      <c r="D13" s="310"/>
      <c r="E13" s="645">
        <v>0</v>
      </c>
      <c r="F13" s="310">
        <f t="shared" si="1"/>
        <v>0</v>
      </c>
      <c r="G13" s="321">
        <v>0</v>
      </c>
      <c r="H13" s="321">
        <v>0</v>
      </c>
      <c r="I13" s="322">
        <v>0</v>
      </c>
      <c r="J13" s="430">
        <v>0</v>
      </c>
      <c r="K13" s="356">
        <v>0</v>
      </c>
      <c r="L13" s="314"/>
      <c r="M13" s="314"/>
      <c r="N13" s="339"/>
      <c r="O13" s="325"/>
      <c r="P13" s="324"/>
      <c r="Q13" s="324"/>
    </row>
    <row r="14" spans="1:21" s="318" customFormat="1" ht="21.75" customHeight="1">
      <c r="A14" s="332" t="s">
        <v>326</v>
      </c>
      <c r="B14" s="329">
        <v>37</v>
      </c>
      <c r="C14" s="310">
        <f t="shared" si="0"/>
        <v>4.1202672605790642</v>
      </c>
      <c r="D14" s="310"/>
      <c r="E14" s="645">
        <v>3</v>
      </c>
      <c r="F14" s="310">
        <f t="shared" si="1"/>
        <v>0.48309178743961351</v>
      </c>
      <c r="G14" s="321">
        <v>15400</v>
      </c>
      <c r="H14" s="321">
        <v>7000</v>
      </c>
      <c r="I14" s="322">
        <v>5100</v>
      </c>
      <c r="J14" s="322">
        <v>5450</v>
      </c>
      <c r="K14" s="356">
        <f t="shared" si="2"/>
        <v>33.116883116883116</v>
      </c>
      <c r="L14" s="314"/>
      <c r="M14" s="314"/>
      <c r="N14" s="328"/>
      <c r="O14" s="325"/>
      <c r="P14" s="324"/>
      <c r="Q14" s="324"/>
    </row>
    <row r="15" spans="1:21" s="331" customFormat="1" ht="21.75" customHeight="1">
      <c r="A15" s="332" t="s">
        <v>103</v>
      </c>
      <c r="B15" s="115">
        <v>3</v>
      </c>
      <c r="C15" s="310">
        <f t="shared" si="0"/>
        <v>0.33407572383073497</v>
      </c>
      <c r="D15" s="310"/>
      <c r="E15" s="645">
        <v>1</v>
      </c>
      <c r="F15" s="310">
        <f t="shared" si="1"/>
        <v>0.1610305958132045</v>
      </c>
      <c r="G15" s="321">
        <v>600</v>
      </c>
      <c r="H15" s="321">
        <v>600</v>
      </c>
      <c r="I15" s="322">
        <v>200</v>
      </c>
      <c r="J15" s="322">
        <v>220</v>
      </c>
      <c r="K15" s="356">
        <f t="shared" si="2"/>
        <v>33.333333333333329</v>
      </c>
      <c r="L15" s="314"/>
      <c r="M15" s="314"/>
      <c r="N15" s="328"/>
      <c r="O15" s="325"/>
      <c r="P15" s="324"/>
      <c r="Q15" s="324"/>
    </row>
    <row r="16" spans="1:21" s="331" customFormat="1" ht="21.75" customHeight="1">
      <c r="A16" s="332" t="s">
        <v>104</v>
      </c>
      <c r="B16" s="333">
        <v>20</v>
      </c>
      <c r="C16" s="310">
        <f t="shared" si="0"/>
        <v>2.2271714922048997</v>
      </c>
      <c r="D16" s="310"/>
      <c r="E16" s="645">
        <v>20</v>
      </c>
      <c r="F16" s="310">
        <f t="shared" si="1"/>
        <v>3.2206119162640898</v>
      </c>
      <c r="G16" s="321">
        <v>1320</v>
      </c>
      <c r="H16" s="321">
        <v>150</v>
      </c>
      <c r="I16" s="322">
        <v>100</v>
      </c>
      <c r="J16" s="322">
        <v>175</v>
      </c>
      <c r="K16" s="356">
        <f t="shared" si="2"/>
        <v>7.5757575757575761</v>
      </c>
      <c r="L16" s="314"/>
      <c r="M16" s="314"/>
      <c r="N16" s="324"/>
      <c r="O16" s="325"/>
      <c r="P16" s="324"/>
      <c r="Q16" s="324"/>
    </row>
    <row r="17" spans="1:17" s="331" customFormat="1" ht="21.75" customHeight="1">
      <c r="A17" s="332" t="s">
        <v>105</v>
      </c>
      <c r="B17" s="333">
        <v>7</v>
      </c>
      <c r="C17" s="310">
        <f t="shared" si="0"/>
        <v>0.77951002227171495</v>
      </c>
      <c r="D17" s="310"/>
      <c r="E17" s="645">
        <v>18</v>
      </c>
      <c r="F17" s="310">
        <f t="shared" si="1"/>
        <v>2.8985507246376812</v>
      </c>
      <c r="G17" s="321">
        <v>1356</v>
      </c>
      <c r="H17" s="321">
        <v>1340</v>
      </c>
      <c r="I17" s="322">
        <v>1206</v>
      </c>
      <c r="J17" s="322">
        <v>1300</v>
      </c>
      <c r="K17" s="356">
        <f t="shared" si="2"/>
        <v>88.938053097345133</v>
      </c>
      <c r="L17" s="314"/>
      <c r="M17" s="314"/>
      <c r="N17" s="324"/>
      <c r="O17" s="325"/>
      <c r="P17" s="324"/>
      <c r="Q17" s="324"/>
    </row>
    <row r="18" spans="1:17" s="331" customFormat="1" ht="21.75" customHeight="1">
      <c r="A18" s="332" t="s">
        <v>106</v>
      </c>
      <c r="B18" s="333">
        <v>0</v>
      </c>
      <c r="C18" s="310">
        <f t="shared" si="0"/>
        <v>0</v>
      </c>
      <c r="D18" s="310"/>
      <c r="E18" s="645">
        <v>0</v>
      </c>
      <c r="F18" s="310">
        <f t="shared" si="1"/>
        <v>0</v>
      </c>
      <c r="G18" s="321">
        <v>0</v>
      </c>
      <c r="H18" s="321">
        <v>0</v>
      </c>
      <c r="I18" s="322">
        <v>0</v>
      </c>
      <c r="J18" s="322">
        <v>0</v>
      </c>
      <c r="K18" s="356">
        <v>0</v>
      </c>
      <c r="L18" s="314"/>
      <c r="M18" s="314"/>
      <c r="N18" s="324"/>
      <c r="O18" s="325"/>
      <c r="P18" s="324"/>
      <c r="Q18" s="324"/>
    </row>
    <row r="19" spans="1:17" s="331" customFormat="1" ht="21.75" customHeight="1">
      <c r="A19" s="332" t="s">
        <v>107</v>
      </c>
      <c r="B19" s="115">
        <v>0</v>
      </c>
      <c r="C19" s="310">
        <f t="shared" si="0"/>
        <v>0</v>
      </c>
      <c r="D19" s="310"/>
      <c r="E19" s="645">
        <v>0</v>
      </c>
      <c r="F19" s="310">
        <f t="shared" si="1"/>
        <v>0</v>
      </c>
      <c r="G19" s="321">
        <v>0</v>
      </c>
      <c r="H19" s="321">
        <v>0</v>
      </c>
      <c r="I19" s="322">
        <v>0</v>
      </c>
      <c r="J19" s="430">
        <v>0</v>
      </c>
      <c r="K19" s="356">
        <v>0</v>
      </c>
      <c r="L19" s="314"/>
      <c r="M19" s="314"/>
      <c r="N19" s="324"/>
      <c r="O19" s="325"/>
      <c r="P19" s="324"/>
      <c r="Q19" s="324"/>
    </row>
    <row r="20" spans="1:17" s="331" customFormat="1" ht="21.75" customHeight="1" thickBot="1">
      <c r="A20" s="335" t="s">
        <v>108</v>
      </c>
      <c r="B20" s="115">
        <v>0</v>
      </c>
      <c r="C20" s="310">
        <f t="shared" si="0"/>
        <v>0</v>
      </c>
      <c r="D20" s="310"/>
      <c r="E20" s="645">
        <v>0</v>
      </c>
      <c r="F20" s="310">
        <f t="shared" si="1"/>
        <v>0</v>
      </c>
      <c r="G20" s="321">
        <v>0</v>
      </c>
      <c r="H20" s="321">
        <v>0</v>
      </c>
      <c r="I20" s="322">
        <v>0</v>
      </c>
      <c r="J20" s="430">
        <v>0</v>
      </c>
      <c r="K20" s="356">
        <v>0</v>
      </c>
      <c r="L20" s="314"/>
      <c r="M20" s="314"/>
      <c r="N20" s="324"/>
      <c r="O20" s="325"/>
      <c r="P20" s="324"/>
      <c r="Q20" s="324"/>
    </row>
    <row r="21" spans="1:17" s="318" customFormat="1" ht="21.75" customHeight="1" thickTop="1" thickBot="1">
      <c r="A21" s="347" t="s">
        <v>352</v>
      </c>
      <c r="B21" s="349">
        <f>SUM(B5:B20)</f>
        <v>898</v>
      </c>
      <c r="C21" s="360">
        <f t="shared" si="0"/>
        <v>100</v>
      </c>
      <c r="D21" s="360"/>
      <c r="E21" s="349">
        <f>SUM(E5:E20)</f>
        <v>621</v>
      </c>
      <c r="F21" s="360">
        <f t="shared" si="1"/>
        <v>100</v>
      </c>
      <c r="G21" s="349">
        <f>SUM(G5:G20)</f>
        <v>145939</v>
      </c>
      <c r="H21" s="349">
        <f>SUM(H5:H20)</f>
        <v>92200</v>
      </c>
      <c r="I21" s="349">
        <f>SUM(I5:I20)</f>
        <v>89692</v>
      </c>
      <c r="J21" s="349">
        <f>SUM(J5:J20)</f>
        <v>97665</v>
      </c>
      <c r="K21" s="360">
        <f t="shared" si="2"/>
        <v>61.458554601580119</v>
      </c>
      <c r="L21" s="337"/>
      <c r="M21" s="337"/>
      <c r="N21" s="337"/>
      <c r="O21" s="325"/>
      <c r="P21" s="324"/>
      <c r="Q21" s="324"/>
    </row>
    <row r="22" spans="1:17" s="318" customFormat="1" ht="21.75" customHeight="1" thickTop="1">
      <c r="A22" s="1078" t="s">
        <v>366</v>
      </c>
      <c r="B22" s="1078"/>
      <c r="C22" s="1078"/>
      <c r="D22" s="1078"/>
      <c r="E22" s="1078"/>
      <c r="F22" s="1078"/>
      <c r="G22" s="1078"/>
      <c r="H22" s="1078"/>
      <c r="I22" s="677"/>
      <c r="J22" s="677"/>
      <c r="K22" s="337"/>
      <c r="L22" s="325"/>
      <c r="M22" s="324"/>
      <c r="N22" s="324"/>
    </row>
    <row r="23" spans="1:17" s="318" customFormat="1" ht="21.75" customHeight="1">
      <c r="A23" s="1009" t="s">
        <v>367</v>
      </c>
      <c r="B23" s="1009"/>
      <c r="C23" s="1009"/>
      <c r="D23" s="1009"/>
      <c r="E23" s="1009"/>
      <c r="F23" s="1009"/>
      <c r="G23" s="1009"/>
      <c r="H23" s="1009"/>
      <c r="I23" s="1009"/>
      <c r="J23" s="1009"/>
      <c r="K23" s="337"/>
      <c r="L23" s="337"/>
      <c r="M23" s="325"/>
      <c r="N23" s="324"/>
      <c r="O23" s="324"/>
    </row>
    <row r="24" spans="1:17" s="318" customFormat="1" ht="21.75" customHeight="1" thickBot="1">
      <c r="A24" s="1077"/>
      <c r="B24" s="1077"/>
      <c r="C24" s="1077"/>
      <c r="D24" s="1077"/>
      <c r="E24" s="1077"/>
      <c r="F24" s="1077"/>
      <c r="G24" s="1077"/>
      <c r="H24" s="1077"/>
      <c r="I24" s="1077"/>
      <c r="J24" s="1077"/>
      <c r="K24" s="337"/>
      <c r="L24" s="337"/>
      <c r="M24" s="325"/>
      <c r="N24" s="324"/>
      <c r="O24" s="324"/>
    </row>
    <row r="25" spans="1:17" ht="21.75" customHeight="1">
      <c r="A25" s="1073" t="s">
        <v>294</v>
      </c>
      <c r="B25" s="1073"/>
      <c r="C25" s="1073"/>
      <c r="D25" s="1073"/>
      <c r="E25" s="1073"/>
      <c r="F25" s="1073"/>
      <c r="G25" s="1073"/>
      <c r="H25" s="1073"/>
      <c r="I25" s="1073"/>
      <c r="J25" s="1073"/>
      <c r="K25" s="431">
        <v>30</v>
      </c>
      <c r="L25" s="17"/>
      <c r="M25" s="17"/>
      <c r="N25" s="17"/>
      <c r="O25" s="17"/>
      <c r="P25" s="17"/>
      <c r="Q25" s="17"/>
    </row>
    <row r="26" spans="1:17">
      <c r="L26" s="17"/>
      <c r="M26" s="17"/>
      <c r="N26" s="17"/>
      <c r="O26" s="17"/>
      <c r="P26" s="17"/>
      <c r="Q26" s="17"/>
    </row>
    <row r="27" spans="1:17">
      <c r="L27" s="17"/>
      <c r="M27" s="17"/>
      <c r="N27" s="17"/>
      <c r="O27" s="17"/>
      <c r="P27" s="17"/>
      <c r="Q27" s="17"/>
    </row>
    <row r="28" spans="1:17">
      <c r="L28" s="17"/>
      <c r="M28" s="17"/>
      <c r="N28" s="17"/>
      <c r="O28" s="17"/>
      <c r="P28" s="17"/>
      <c r="Q28" s="17"/>
    </row>
    <row r="29" spans="1:17">
      <c r="L29" s="17"/>
      <c r="M29" s="17"/>
      <c r="N29" s="17"/>
      <c r="O29" s="17"/>
      <c r="P29" s="17"/>
      <c r="Q29" s="17"/>
    </row>
    <row r="30" spans="1:17">
      <c r="L30" s="17"/>
      <c r="M30" s="17"/>
      <c r="N30" s="17"/>
      <c r="O30" s="17"/>
      <c r="P30" s="17"/>
      <c r="Q30" s="17"/>
    </row>
  </sheetData>
  <mergeCells count="12">
    <mergeCell ref="E3:F3"/>
    <mergeCell ref="J3:J4"/>
    <mergeCell ref="A1:K1"/>
    <mergeCell ref="A2:K2"/>
    <mergeCell ref="A3:A4"/>
    <mergeCell ref="B3:C3"/>
    <mergeCell ref="K3:K4"/>
    <mergeCell ref="N7:T7"/>
    <mergeCell ref="A23:J23"/>
    <mergeCell ref="A24:J24"/>
    <mergeCell ref="A25:J25"/>
    <mergeCell ref="A22:H22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95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S26"/>
  <sheetViews>
    <sheetView rightToLeft="1" view="pageBreakPreview" zoomScale="90" zoomScaleSheetLayoutView="90" workbookViewId="0">
      <selection activeCell="D9" sqref="D9"/>
    </sheetView>
  </sheetViews>
  <sheetFormatPr defaultColWidth="10.42578125" defaultRowHeight="15"/>
  <cols>
    <col min="1" max="1" width="11.5703125" customWidth="1"/>
    <col min="2" max="3" width="12.28515625" customWidth="1"/>
    <col min="4" max="10" width="15.28515625" customWidth="1"/>
  </cols>
  <sheetData>
    <row r="1" spans="1:19" ht="23.25" customHeight="1">
      <c r="A1" s="1080" t="s">
        <v>698</v>
      </c>
      <c r="B1" s="1080"/>
      <c r="C1" s="1080"/>
      <c r="D1" s="1080"/>
      <c r="E1" s="1080"/>
      <c r="F1" s="1080"/>
      <c r="G1" s="1080"/>
      <c r="H1" s="1080"/>
      <c r="I1" s="1080"/>
      <c r="J1" s="1080"/>
    </row>
    <row r="2" spans="1:19" ht="23.25" customHeight="1" thickBot="1">
      <c r="A2" s="1084" t="s">
        <v>637</v>
      </c>
      <c r="B2" s="1084"/>
      <c r="C2" s="1084"/>
      <c r="D2" s="1084"/>
      <c r="E2" s="1084"/>
      <c r="F2" s="1084"/>
      <c r="G2" s="1084"/>
      <c r="H2" s="1084"/>
      <c r="I2" s="1084"/>
      <c r="J2" s="1084"/>
    </row>
    <row r="3" spans="1:19" ht="23.25" customHeight="1" thickTop="1">
      <c r="A3" s="1032" t="s">
        <v>95</v>
      </c>
      <c r="B3" s="1037" t="s">
        <v>302</v>
      </c>
      <c r="C3" s="1037"/>
      <c r="D3" s="1032" t="s">
        <v>296</v>
      </c>
      <c r="E3" s="1032" t="s">
        <v>297</v>
      </c>
      <c r="F3" s="1032" t="s">
        <v>299</v>
      </c>
      <c r="G3" s="1037" t="s">
        <v>419</v>
      </c>
      <c r="H3" s="1037"/>
      <c r="I3" s="1037"/>
      <c r="J3" s="1032" t="s">
        <v>298</v>
      </c>
    </row>
    <row r="4" spans="1:19" ht="23.25" customHeight="1">
      <c r="A4" s="1040"/>
      <c r="B4" s="236" t="s">
        <v>328</v>
      </c>
      <c r="C4" s="236" t="s">
        <v>293</v>
      </c>
      <c r="D4" s="1040"/>
      <c r="E4" s="1040"/>
      <c r="F4" s="1040"/>
      <c r="G4" s="346" t="s">
        <v>324</v>
      </c>
      <c r="H4" s="346" t="s">
        <v>325</v>
      </c>
      <c r="I4" s="346" t="s">
        <v>43</v>
      </c>
      <c r="J4" s="1033"/>
    </row>
    <row r="5" spans="1:19" ht="23.25" customHeight="1">
      <c r="A5" s="309" t="s">
        <v>96</v>
      </c>
      <c r="B5" s="114">
        <v>0</v>
      </c>
      <c r="C5" s="310">
        <f>B5/448*100</f>
        <v>0</v>
      </c>
      <c r="D5" s="311">
        <v>0</v>
      </c>
      <c r="E5" s="311">
        <v>0</v>
      </c>
      <c r="F5" s="311">
        <v>0</v>
      </c>
      <c r="G5" s="313">
        <v>0</v>
      </c>
      <c r="H5" s="313">
        <v>0</v>
      </c>
      <c r="I5" s="313">
        <f t="shared" ref="I5:I20" si="0">SUM(G5:H5)</f>
        <v>0</v>
      </c>
      <c r="J5" s="573">
        <v>0</v>
      </c>
    </row>
    <row r="6" spans="1:19" s="362" customFormat="1" ht="23.25" customHeight="1">
      <c r="A6" s="309" t="s">
        <v>97</v>
      </c>
      <c r="B6" s="114">
        <v>4</v>
      </c>
      <c r="C6" s="310">
        <f t="shared" ref="C6:C20" si="1">B6/448*100</f>
        <v>0.89285714285714279</v>
      </c>
      <c r="D6" s="311">
        <v>175</v>
      </c>
      <c r="E6" s="311">
        <v>0</v>
      </c>
      <c r="F6" s="311">
        <v>0</v>
      </c>
      <c r="G6" s="313">
        <v>0</v>
      </c>
      <c r="H6" s="313">
        <v>0</v>
      </c>
      <c r="I6" s="313">
        <f>SUM(G6:H6)</f>
        <v>0</v>
      </c>
      <c r="J6" s="574">
        <f t="shared" ref="J6:J20" si="2">F6/D6*100</f>
        <v>0</v>
      </c>
      <c r="K6" s="361"/>
      <c r="M6" s="363"/>
    </row>
    <row r="7" spans="1:19" s="362" customFormat="1" ht="23.25" customHeight="1">
      <c r="A7" s="319" t="s">
        <v>98</v>
      </c>
      <c r="B7" s="115">
        <v>35</v>
      </c>
      <c r="C7" s="310">
        <f t="shared" si="1"/>
        <v>7.8125</v>
      </c>
      <c r="D7" s="321">
        <v>101</v>
      </c>
      <c r="E7" s="321">
        <v>99</v>
      </c>
      <c r="F7" s="322">
        <v>99</v>
      </c>
      <c r="G7" s="323">
        <v>101</v>
      </c>
      <c r="H7" s="323">
        <v>0</v>
      </c>
      <c r="I7" s="313">
        <f t="shared" si="0"/>
        <v>101</v>
      </c>
      <c r="J7" s="574">
        <f t="shared" si="2"/>
        <v>98.019801980198025</v>
      </c>
      <c r="K7" s="361"/>
      <c r="L7" s="364"/>
      <c r="M7" s="364"/>
      <c r="N7" s="364"/>
      <c r="O7" s="364"/>
      <c r="P7" s="365"/>
      <c r="Q7" s="366"/>
      <c r="R7" s="366"/>
      <c r="S7" s="366"/>
    </row>
    <row r="8" spans="1:19" s="362" customFormat="1" ht="23.25" customHeight="1">
      <c r="A8" s="319" t="s">
        <v>379</v>
      </c>
      <c r="B8" s="115">
        <v>39</v>
      </c>
      <c r="C8" s="310">
        <f t="shared" si="1"/>
        <v>8.7053571428571423</v>
      </c>
      <c r="D8" s="321">
        <v>630</v>
      </c>
      <c r="E8" s="321">
        <v>0</v>
      </c>
      <c r="F8" s="322">
        <v>0</v>
      </c>
      <c r="G8" s="323">
        <v>0</v>
      </c>
      <c r="H8" s="323">
        <v>0</v>
      </c>
      <c r="I8" s="313">
        <f t="shared" si="0"/>
        <v>0</v>
      </c>
      <c r="J8" s="574">
        <f t="shared" si="2"/>
        <v>0</v>
      </c>
      <c r="K8" s="361"/>
      <c r="L8" s="364"/>
      <c r="M8" s="364"/>
      <c r="N8" s="364"/>
      <c r="O8" s="364"/>
      <c r="P8" s="365"/>
      <c r="Q8" s="366"/>
      <c r="R8" s="366"/>
      <c r="S8" s="366"/>
    </row>
    <row r="9" spans="1:19" s="362" customFormat="1" ht="23.25" customHeight="1">
      <c r="A9" s="367" t="s">
        <v>109</v>
      </c>
      <c r="B9" s="115">
        <v>0</v>
      </c>
      <c r="C9" s="310">
        <f t="shared" si="1"/>
        <v>0</v>
      </c>
      <c r="D9" s="321">
        <v>0</v>
      </c>
      <c r="E9" s="321">
        <v>0</v>
      </c>
      <c r="F9" s="322">
        <v>0</v>
      </c>
      <c r="G9" s="323">
        <v>0</v>
      </c>
      <c r="H9" s="323">
        <v>0</v>
      </c>
      <c r="I9" s="313">
        <f t="shared" si="0"/>
        <v>0</v>
      </c>
      <c r="J9" s="574">
        <v>0</v>
      </c>
      <c r="K9" s="361"/>
      <c r="L9" s="368"/>
      <c r="M9" s="369"/>
      <c r="N9" s="370"/>
      <c r="O9" s="370"/>
      <c r="P9" s="371"/>
      <c r="Q9" s="371"/>
      <c r="R9" s="371"/>
    </row>
    <row r="10" spans="1:19" s="362" customFormat="1" ht="23.25" customHeight="1">
      <c r="A10" s="367" t="s">
        <v>100</v>
      </c>
      <c r="B10" s="333">
        <v>21</v>
      </c>
      <c r="C10" s="310">
        <f t="shared" si="1"/>
        <v>4.6875</v>
      </c>
      <c r="D10" s="321">
        <v>670</v>
      </c>
      <c r="E10" s="321">
        <v>32</v>
      </c>
      <c r="F10" s="322">
        <v>32</v>
      </c>
      <c r="G10" s="323">
        <v>35</v>
      </c>
      <c r="H10" s="323">
        <v>0</v>
      </c>
      <c r="I10" s="313">
        <f t="shared" si="0"/>
        <v>35</v>
      </c>
      <c r="J10" s="574">
        <f t="shared" si="2"/>
        <v>4.7761194029850751</v>
      </c>
      <c r="K10" s="361"/>
      <c r="L10" s="368"/>
      <c r="M10" s="369"/>
      <c r="N10" s="370"/>
      <c r="O10" s="370"/>
      <c r="P10" s="371"/>
      <c r="Q10" s="371"/>
      <c r="R10" s="371"/>
    </row>
    <row r="11" spans="1:19" s="362" customFormat="1" ht="23.25" customHeight="1">
      <c r="A11" s="367" t="s">
        <v>102</v>
      </c>
      <c r="B11" s="333">
        <v>47</v>
      </c>
      <c r="C11" s="310">
        <f t="shared" si="1"/>
        <v>10.491071428571429</v>
      </c>
      <c r="D11" s="321">
        <v>1668</v>
      </c>
      <c r="E11" s="321">
        <v>718</v>
      </c>
      <c r="F11" s="322">
        <v>643</v>
      </c>
      <c r="G11" s="323">
        <v>804</v>
      </c>
      <c r="H11" s="323">
        <v>0</v>
      </c>
      <c r="I11" s="313">
        <f t="shared" si="0"/>
        <v>804</v>
      </c>
      <c r="J11" s="574">
        <f t="shared" si="2"/>
        <v>38.549160671462829</v>
      </c>
      <c r="K11" s="361"/>
      <c r="L11" s="368"/>
      <c r="M11" s="369"/>
      <c r="N11" s="368"/>
      <c r="O11" s="368"/>
    </row>
    <row r="12" spans="1:19" s="362" customFormat="1" ht="23.25" customHeight="1">
      <c r="A12" s="367" t="s">
        <v>94</v>
      </c>
      <c r="B12" s="115">
        <v>12</v>
      </c>
      <c r="C12" s="310">
        <f t="shared" si="1"/>
        <v>2.6785714285714284</v>
      </c>
      <c r="D12" s="321">
        <v>528</v>
      </c>
      <c r="E12" s="321">
        <v>0</v>
      </c>
      <c r="F12" s="322">
        <v>0</v>
      </c>
      <c r="G12" s="334">
        <v>0</v>
      </c>
      <c r="H12" s="330">
        <v>0</v>
      </c>
      <c r="I12" s="313">
        <f t="shared" si="0"/>
        <v>0</v>
      </c>
      <c r="J12" s="574">
        <f t="shared" si="2"/>
        <v>0</v>
      </c>
      <c r="K12" s="1085"/>
      <c r="L12" s="1085"/>
      <c r="M12" s="1085"/>
      <c r="N12" s="1085"/>
      <c r="O12" s="1085"/>
      <c r="P12" s="1085"/>
      <c r="Q12" s="1085"/>
      <c r="R12" s="1085"/>
    </row>
    <row r="13" spans="1:19" s="362" customFormat="1" ht="23.25" customHeight="1">
      <c r="A13" s="367" t="s">
        <v>101</v>
      </c>
      <c r="B13" s="115">
        <v>28</v>
      </c>
      <c r="C13" s="310">
        <f t="shared" si="1"/>
        <v>6.25</v>
      </c>
      <c r="D13" s="321">
        <v>426</v>
      </c>
      <c r="E13" s="321">
        <v>222</v>
      </c>
      <c r="F13" s="322">
        <v>222</v>
      </c>
      <c r="G13" s="323">
        <v>270</v>
      </c>
      <c r="H13" s="323">
        <v>0</v>
      </c>
      <c r="I13" s="313">
        <f t="shared" si="0"/>
        <v>270</v>
      </c>
      <c r="J13" s="574">
        <f t="shared" si="2"/>
        <v>52.112676056338024</v>
      </c>
      <c r="K13" s="361"/>
      <c r="L13" s="368"/>
      <c r="M13" s="369"/>
      <c r="N13" s="368"/>
      <c r="O13" s="368"/>
    </row>
    <row r="14" spans="1:19" s="362" customFormat="1" ht="23.25" customHeight="1">
      <c r="A14" s="372" t="s">
        <v>99</v>
      </c>
      <c r="B14" s="329">
        <v>52</v>
      </c>
      <c r="C14" s="310">
        <f t="shared" si="1"/>
        <v>11.607142857142858</v>
      </c>
      <c r="D14" s="321">
        <v>3256</v>
      </c>
      <c r="E14" s="321">
        <v>144</v>
      </c>
      <c r="F14" s="322">
        <v>72</v>
      </c>
      <c r="G14" s="334">
        <v>73</v>
      </c>
      <c r="H14" s="334">
        <v>0</v>
      </c>
      <c r="I14" s="313">
        <f t="shared" si="0"/>
        <v>73</v>
      </c>
      <c r="J14" s="574">
        <f t="shared" si="2"/>
        <v>2.2113022113022112</v>
      </c>
      <c r="K14" s="361"/>
      <c r="L14" s="368"/>
      <c r="M14" s="369"/>
      <c r="N14" s="368"/>
      <c r="O14" s="368"/>
    </row>
    <row r="15" spans="1:19" s="373" customFormat="1" ht="23.25" customHeight="1">
      <c r="A15" s="372" t="s">
        <v>103</v>
      </c>
      <c r="B15" s="115">
        <v>23</v>
      </c>
      <c r="C15" s="310">
        <f t="shared" si="1"/>
        <v>5.1339285714285712</v>
      </c>
      <c r="D15" s="321">
        <v>285</v>
      </c>
      <c r="E15" s="321">
        <v>120</v>
      </c>
      <c r="F15" s="322">
        <v>120</v>
      </c>
      <c r="G15" s="334">
        <v>0</v>
      </c>
      <c r="H15" s="334">
        <v>240</v>
      </c>
      <c r="I15" s="313">
        <f t="shared" si="0"/>
        <v>240</v>
      </c>
      <c r="J15" s="574">
        <f t="shared" si="2"/>
        <v>42.105263157894733</v>
      </c>
      <c r="K15" s="361"/>
      <c r="L15" s="368"/>
      <c r="M15" s="369"/>
      <c r="N15" s="368"/>
      <c r="O15" s="368"/>
    </row>
    <row r="16" spans="1:19" s="373" customFormat="1" ht="23.25" customHeight="1">
      <c r="A16" s="372" t="s">
        <v>104</v>
      </c>
      <c r="B16" s="333">
        <v>57</v>
      </c>
      <c r="C16" s="310">
        <f t="shared" si="1"/>
        <v>12.723214285714285</v>
      </c>
      <c r="D16" s="321">
        <v>3265</v>
      </c>
      <c r="E16" s="321">
        <v>530</v>
      </c>
      <c r="F16" s="322">
        <v>510</v>
      </c>
      <c r="G16" s="334">
        <v>270</v>
      </c>
      <c r="H16" s="334">
        <v>480</v>
      </c>
      <c r="I16" s="313">
        <f t="shared" si="0"/>
        <v>750</v>
      </c>
      <c r="J16" s="574">
        <f t="shared" si="2"/>
        <v>15.620214395099541</v>
      </c>
      <c r="K16" s="361"/>
      <c r="L16" s="368"/>
      <c r="M16" s="369"/>
      <c r="N16" s="368"/>
      <c r="O16" s="368"/>
    </row>
    <row r="17" spans="1:15" s="373" customFormat="1" ht="23.25" customHeight="1">
      <c r="A17" s="372" t="s">
        <v>105</v>
      </c>
      <c r="B17" s="333">
        <v>28</v>
      </c>
      <c r="C17" s="310">
        <f t="shared" si="1"/>
        <v>6.25</v>
      </c>
      <c r="D17" s="321">
        <v>560</v>
      </c>
      <c r="E17" s="321">
        <v>0</v>
      </c>
      <c r="F17" s="322">
        <v>0</v>
      </c>
      <c r="G17" s="334">
        <v>0</v>
      </c>
      <c r="H17" s="334">
        <v>0</v>
      </c>
      <c r="I17" s="313">
        <f t="shared" si="0"/>
        <v>0</v>
      </c>
      <c r="J17" s="574">
        <f t="shared" si="2"/>
        <v>0</v>
      </c>
      <c r="K17" s="361"/>
      <c r="L17" s="368"/>
      <c r="M17" s="369"/>
      <c r="N17" s="368"/>
      <c r="O17" s="368"/>
    </row>
    <row r="18" spans="1:15" s="373" customFormat="1" ht="23.25" customHeight="1">
      <c r="A18" s="372" t="s">
        <v>106</v>
      </c>
      <c r="B18" s="333">
        <v>55</v>
      </c>
      <c r="C18" s="310">
        <f t="shared" si="1"/>
        <v>12.276785714285714</v>
      </c>
      <c r="D18" s="321">
        <v>1573</v>
      </c>
      <c r="E18" s="321">
        <v>1210</v>
      </c>
      <c r="F18" s="322">
        <v>124</v>
      </c>
      <c r="G18" s="334">
        <v>124</v>
      </c>
      <c r="H18" s="334">
        <v>0</v>
      </c>
      <c r="I18" s="313">
        <f t="shared" si="0"/>
        <v>124</v>
      </c>
      <c r="J18" s="574">
        <f t="shared" si="2"/>
        <v>7.8830260648442465</v>
      </c>
      <c r="K18" s="361"/>
      <c r="L18" s="368"/>
      <c r="M18" s="369"/>
      <c r="N18" s="368"/>
      <c r="O18" s="368"/>
    </row>
    <row r="19" spans="1:15" s="373" customFormat="1" ht="23.25" customHeight="1">
      <c r="A19" s="372" t="s">
        <v>107</v>
      </c>
      <c r="B19" s="333">
        <v>22</v>
      </c>
      <c r="C19" s="310">
        <f t="shared" si="1"/>
        <v>4.9107142857142856</v>
      </c>
      <c r="D19" s="321">
        <v>1260</v>
      </c>
      <c r="E19" s="321">
        <v>0</v>
      </c>
      <c r="F19" s="322">
        <v>0</v>
      </c>
      <c r="G19" s="334">
        <v>0</v>
      </c>
      <c r="H19" s="334">
        <v>0</v>
      </c>
      <c r="I19" s="313">
        <f t="shared" si="0"/>
        <v>0</v>
      </c>
      <c r="J19" s="574">
        <f t="shared" si="2"/>
        <v>0</v>
      </c>
      <c r="K19" s="361"/>
      <c r="L19" s="368"/>
      <c r="M19" s="369"/>
      <c r="N19" s="368"/>
      <c r="O19" s="368"/>
    </row>
    <row r="20" spans="1:15" s="373" customFormat="1" ht="23.25" customHeight="1" thickBot="1">
      <c r="A20" s="374" t="s">
        <v>108</v>
      </c>
      <c r="B20" s="333">
        <v>25</v>
      </c>
      <c r="C20" s="310">
        <f t="shared" si="1"/>
        <v>5.5803571428571432</v>
      </c>
      <c r="D20" s="321">
        <v>1608</v>
      </c>
      <c r="E20" s="321">
        <v>0</v>
      </c>
      <c r="F20" s="322">
        <v>0</v>
      </c>
      <c r="G20" s="334">
        <v>0</v>
      </c>
      <c r="H20" s="330">
        <v>0</v>
      </c>
      <c r="I20" s="313">
        <f t="shared" si="0"/>
        <v>0</v>
      </c>
      <c r="J20" s="652">
        <f t="shared" si="2"/>
        <v>0</v>
      </c>
      <c r="K20" s="361"/>
      <c r="L20" s="368"/>
      <c r="M20" s="369"/>
      <c r="N20" s="368"/>
      <c r="O20" s="368"/>
    </row>
    <row r="21" spans="1:15" s="362" customFormat="1" ht="23.25" customHeight="1" thickTop="1" thickBot="1">
      <c r="A21" s="347" t="s">
        <v>352</v>
      </c>
      <c r="B21" s="348">
        <f>SUM(B5:B20)</f>
        <v>448</v>
      </c>
      <c r="C21" s="360">
        <f>B21/448*100</f>
        <v>100</v>
      </c>
      <c r="D21" s="350">
        <f>SUM(D5:D20)</f>
        <v>16005</v>
      </c>
      <c r="E21" s="350">
        <f>SUM(E5:E20)</f>
        <v>3075</v>
      </c>
      <c r="F21" s="350">
        <f>SUM(F5:F20)</f>
        <v>1822</v>
      </c>
      <c r="G21" s="350">
        <f>SUM(G5:G20)</f>
        <v>1677</v>
      </c>
      <c r="H21" s="350">
        <f>SUM(H5:H20)</f>
        <v>720</v>
      </c>
      <c r="I21" s="350">
        <f>SUM(G21:H21)</f>
        <v>2397</v>
      </c>
      <c r="J21" s="360">
        <f>F21/D21*100</f>
        <v>11.383942517963137</v>
      </c>
      <c r="K21" s="375"/>
      <c r="L21" s="375"/>
      <c r="M21" s="369"/>
      <c r="N21" s="368"/>
      <c r="O21" s="368"/>
    </row>
    <row r="22" spans="1:15" s="318" customFormat="1" ht="19.5" customHeight="1" thickTop="1">
      <c r="A22" s="1078" t="s">
        <v>366</v>
      </c>
      <c r="B22" s="1078"/>
      <c r="C22" s="1078"/>
      <c r="D22" s="1078"/>
      <c r="E22" s="1078"/>
      <c r="F22" s="1078"/>
      <c r="G22" s="1078"/>
      <c r="H22"/>
      <c r="I22"/>
      <c r="J22"/>
      <c r="K22" s="337"/>
      <c r="L22" s="325"/>
      <c r="M22" s="324"/>
      <c r="N22" s="324"/>
    </row>
    <row r="23" spans="1:15" s="318" customFormat="1" ht="19.5" customHeight="1">
      <c r="A23" s="1009" t="s">
        <v>367</v>
      </c>
      <c r="B23" s="1009"/>
      <c r="C23" s="1009"/>
      <c r="D23" s="1009"/>
      <c r="E23" s="1009"/>
      <c r="F23" s="1009"/>
      <c r="G23" s="1009"/>
      <c r="H23" s="342"/>
      <c r="I23" s="342"/>
      <c r="J23" s="344"/>
      <c r="K23" s="337"/>
      <c r="L23" s="337"/>
      <c r="M23" s="325"/>
      <c r="N23" s="324"/>
      <c r="O23" s="324"/>
    </row>
    <row r="24" spans="1:15" s="318" customFormat="1" ht="19.5" customHeight="1" thickBot="1">
      <c r="A24" s="1077"/>
      <c r="B24" s="1077"/>
      <c r="C24" s="1077"/>
      <c r="D24" s="1077"/>
      <c r="E24" s="1077"/>
      <c r="F24" s="1077"/>
      <c r="G24" s="1077"/>
      <c r="H24" s="342"/>
      <c r="I24" s="342"/>
      <c r="J24" s="344"/>
      <c r="K24" s="337"/>
      <c r="L24" s="337"/>
      <c r="M24" s="325"/>
      <c r="N24" s="324"/>
      <c r="O24" s="324"/>
    </row>
    <row r="25" spans="1:15" ht="19.5" customHeight="1">
      <c r="A25" s="1073" t="s">
        <v>294</v>
      </c>
      <c r="B25" s="1073"/>
      <c r="C25" s="1073"/>
      <c r="D25" s="1073"/>
      <c r="E25" s="1073"/>
      <c r="F25" s="1073"/>
      <c r="G25" s="345"/>
      <c r="H25" s="345"/>
      <c r="I25" s="345"/>
      <c r="J25" s="431">
        <v>31</v>
      </c>
      <c r="K25" s="17"/>
      <c r="L25" s="17"/>
      <c r="M25" s="17"/>
      <c r="N25" s="17"/>
      <c r="O25" s="17"/>
    </row>
    <row r="26" spans="1:15" ht="18.75" customHeight="1"/>
  </sheetData>
  <mergeCells count="14">
    <mergeCell ref="A23:G23"/>
    <mergeCell ref="A24:G24"/>
    <mergeCell ref="A25:F25"/>
    <mergeCell ref="J3:J4"/>
    <mergeCell ref="K12:R12"/>
    <mergeCell ref="A22:G22"/>
    <mergeCell ref="A1:J1"/>
    <mergeCell ref="A2:J2"/>
    <mergeCell ref="A3:A4"/>
    <mergeCell ref="B3:C3"/>
    <mergeCell ref="D3:D4"/>
    <mergeCell ref="E3:E4"/>
    <mergeCell ref="F3:F4"/>
    <mergeCell ref="G3:I3"/>
  </mergeCells>
  <printOptions horizontalCentered="1"/>
  <pageMargins left="0.51181102362204722" right="0.51181102362204722" top="0.51181102362204722" bottom="0.51181102362204722" header="0.31496062992125984" footer="0.31496062992125984"/>
  <pageSetup paperSize="9" scale="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AE25"/>
  <sheetViews>
    <sheetView rightToLeft="1" view="pageBreakPreview" zoomScale="90" zoomScaleSheetLayoutView="90" workbookViewId="0">
      <selection activeCell="S18" sqref="S18"/>
    </sheetView>
  </sheetViews>
  <sheetFormatPr defaultRowHeight="15"/>
  <cols>
    <col min="1" max="1" width="8.42578125" customWidth="1"/>
    <col min="2" max="2" width="5.28515625" customWidth="1"/>
    <col min="3" max="4" width="5.5703125" customWidth="1"/>
    <col min="5" max="5" width="6" customWidth="1"/>
    <col min="6" max="6" width="1" customWidth="1"/>
    <col min="7" max="7" width="5.28515625" customWidth="1"/>
    <col min="8" max="9" width="5.5703125" customWidth="1"/>
    <col min="10" max="10" width="5.85546875" customWidth="1"/>
    <col min="11" max="11" width="1" customWidth="1"/>
    <col min="12" max="12" width="5.28515625" customWidth="1"/>
    <col min="13" max="14" width="5.5703125" customWidth="1"/>
    <col min="15" max="15" width="5.85546875" customWidth="1"/>
    <col min="16" max="16" width="1" customWidth="1"/>
    <col min="17" max="17" width="5.28515625" customWidth="1"/>
    <col min="18" max="19" width="5.5703125" customWidth="1"/>
    <col min="20" max="20" width="5.85546875" customWidth="1"/>
    <col min="21" max="21" width="1" customWidth="1"/>
    <col min="22" max="22" width="5.28515625" customWidth="1"/>
    <col min="23" max="24" width="5.5703125" customWidth="1"/>
    <col min="25" max="25" width="6.140625" customWidth="1"/>
    <col min="26" max="26" width="1" customWidth="1"/>
    <col min="27" max="27" width="5.28515625" customWidth="1"/>
    <col min="28" max="29" width="5.5703125" customWidth="1"/>
    <col min="30" max="30" width="6.42578125" customWidth="1"/>
  </cols>
  <sheetData>
    <row r="1" spans="1:31" ht="26.25" customHeight="1">
      <c r="A1" s="1090" t="s">
        <v>703</v>
      </c>
      <c r="B1" s="1090"/>
      <c r="C1" s="1090"/>
      <c r="D1" s="1090"/>
      <c r="E1" s="1090"/>
      <c r="F1" s="1090"/>
      <c r="G1" s="1090"/>
      <c r="H1" s="1090"/>
      <c r="I1" s="1090"/>
      <c r="J1" s="1090"/>
      <c r="K1" s="1090"/>
      <c r="L1" s="1090"/>
      <c r="M1" s="1090"/>
      <c r="N1" s="1090"/>
      <c r="O1" s="1090"/>
      <c r="P1" s="1090"/>
      <c r="Q1" s="1090"/>
      <c r="R1" s="1090"/>
      <c r="S1" s="1090"/>
      <c r="T1" s="1090"/>
      <c r="U1" s="1090"/>
      <c r="V1" s="1090"/>
      <c r="W1" s="1090"/>
      <c r="X1" s="1090"/>
      <c r="Y1" s="1090"/>
      <c r="Z1" s="1090"/>
      <c r="AA1" s="1090"/>
      <c r="AB1" s="1090"/>
      <c r="AC1" s="1090"/>
      <c r="AD1" s="1090"/>
    </row>
    <row r="2" spans="1:31" ht="26.25" customHeight="1" thickBot="1">
      <c r="A2" s="377" t="s">
        <v>638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8"/>
      <c r="U2" s="378"/>
      <c r="V2" s="378"/>
      <c r="W2" s="378"/>
      <c r="X2" s="378"/>
      <c r="Y2" s="378"/>
    </row>
    <row r="3" spans="1:31" ht="26.25" customHeight="1" thickTop="1">
      <c r="A3" s="1087" t="s">
        <v>95</v>
      </c>
      <c r="B3" s="1089" t="s">
        <v>304</v>
      </c>
      <c r="C3" s="1089"/>
      <c r="D3" s="1089"/>
      <c r="E3" s="1089"/>
      <c r="F3" s="427"/>
      <c r="G3" s="1089" t="s">
        <v>295</v>
      </c>
      <c r="H3" s="1089"/>
      <c r="I3" s="1089"/>
      <c r="J3" s="1089"/>
      <c r="K3" s="427"/>
      <c r="L3" s="1089" t="s">
        <v>300</v>
      </c>
      <c r="M3" s="1089"/>
      <c r="N3" s="1089"/>
      <c r="O3" s="1089"/>
      <c r="P3" s="427"/>
      <c r="Q3" s="1089" t="s">
        <v>397</v>
      </c>
      <c r="R3" s="1089"/>
      <c r="S3" s="1089"/>
      <c r="T3" s="1089"/>
      <c r="U3" s="595"/>
      <c r="V3" s="1089" t="s">
        <v>302</v>
      </c>
      <c r="W3" s="1089"/>
      <c r="X3" s="1089"/>
      <c r="Y3" s="1089"/>
      <c r="Z3" s="446"/>
      <c r="AA3" s="1089" t="s">
        <v>358</v>
      </c>
      <c r="AB3" s="1089"/>
      <c r="AC3" s="1089"/>
      <c r="AD3" s="1089"/>
    </row>
    <row r="4" spans="1:31" ht="26.25" customHeight="1">
      <c r="A4" s="1088"/>
      <c r="B4" s="243" t="s">
        <v>329</v>
      </c>
      <c r="C4" s="243" t="s">
        <v>331</v>
      </c>
      <c r="D4" s="243" t="s">
        <v>330</v>
      </c>
      <c r="E4" s="243" t="s">
        <v>43</v>
      </c>
      <c r="F4" s="383"/>
      <c r="G4" s="243" t="s">
        <v>329</v>
      </c>
      <c r="H4" s="243" t="s">
        <v>331</v>
      </c>
      <c r="I4" s="243" t="s">
        <v>330</v>
      </c>
      <c r="J4" s="243" t="s">
        <v>43</v>
      </c>
      <c r="K4" s="383"/>
      <c r="L4" s="243" t="s">
        <v>329</v>
      </c>
      <c r="M4" s="243" t="s">
        <v>332</v>
      </c>
      <c r="N4" s="243" t="s">
        <v>330</v>
      </c>
      <c r="O4" s="243" t="s">
        <v>43</v>
      </c>
      <c r="P4" s="383"/>
      <c r="Q4" s="243" t="s">
        <v>329</v>
      </c>
      <c r="R4" s="243" t="s">
        <v>332</v>
      </c>
      <c r="S4" s="243" t="s">
        <v>330</v>
      </c>
      <c r="T4" s="243" t="s">
        <v>43</v>
      </c>
      <c r="U4" s="383"/>
      <c r="V4" s="243" t="s">
        <v>329</v>
      </c>
      <c r="W4" s="243" t="s">
        <v>331</v>
      </c>
      <c r="X4" s="243" t="s">
        <v>330</v>
      </c>
      <c r="Y4" s="243" t="s">
        <v>43</v>
      </c>
      <c r="Z4" s="447"/>
      <c r="AA4" s="243" t="s">
        <v>329</v>
      </c>
      <c r="AB4" s="243" t="s">
        <v>331</v>
      </c>
      <c r="AC4" s="243" t="s">
        <v>330</v>
      </c>
      <c r="AD4" s="243" t="s">
        <v>43</v>
      </c>
    </row>
    <row r="5" spans="1:31" s="28" customFormat="1" ht="26.25" customHeight="1">
      <c r="A5" s="653" t="s">
        <v>96</v>
      </c>
      <c r="B5" s="651">
        <v>32</v>
      </c>
      <c r="C5" s="651">
        <v>0</v>
      </c>
      <c r="D5" s="651">
        <v>0</v>
      </c>
      <c r="E5" s="334">
        <f t="shared" ref="E5:E20" si="0">SUM(B5:D5)</f>
        <v>32</v>
      </c>
      <c r="F5" s="422"/>
      <c r="G5" s="651">
        <v>110</v>
      </c>
      <c r="H5" s="651">
        <v>0</v>
      </c>
      <c r="I5" s="651">
        <v>0</v>
      </c>
      <c r="J5" s="334">
        <f t="shared" ref="J5:J20" si="1">SUM(G5:I5)</f>
        <v>110</v>
      </c>
      <c r="K5" s="422"/>
      <c r="L5" s="651">
        <v>0</v>
      </c>
      <c r="M5" s="651">
        <v>0</v>
      </c>
      <c r="N5" s="651">
        <v>0</v>
      </c>
      <c r="O5" s="334">
        <f t="shared" ref="O5:O20" si="2">SUM(L5:N5)</f>
        <v>0</v>
      </c>
      <c r="P5" s="422"/>
      <c r="Q5" s="651">
        <v>320</v>
      </c>
      <c r="R5" s="651">
        <v>27</v>
      </c>
      <c r="S5" s="651">
        <v>101</v>
      </c>
      <c r="T5" s="334">
        <f t="shared" ref="T5:T20" si="3">SUM(Q5:S5)</f>
        <v>448</v>
      </c>
      <c r="U5" s="422"/>
      <c r="V5" s="651">
        <v>0</v>
      </c>
      <c r="W5" s="651">
        <v>0</v>
      </c>
      <c r="X5" s="651">
        <v>0</v>
      </c>
      <c r="Y5" s="654">
        <f t="shared" ref="Y5:Y20" si="4">SUM(V5:X5)</f>
        <v>0</v>
      </c>
      <c r="Z5" s="655"/>
      <c r="AA5" s="795">
        <f>B5+G5+L5+Q5+V5</f>
        <v>462</v>
      </c>
      <c r="AB5" s="795">
        <f t="shared" ref="AB5:AD5" si="5">C5+H5+M5+R5+W5</f>
        <v>27</v>
      </c>
      <c r="AC5" s="795">
        <f t="shared" si="5"/>
        <v>101</v>
      </c>
      <c r="AD5" s="795">
        <f t="shared" si="5"/>
        <v>590</v>
      </c>
    </row>
    <row r="6" spans="1:31" ht="22.5" customHeight="1">
      <c r="A6" s="309" t="s">
        <v>97</v>
      </c>
      <c r="B6" s="387">
        <v>7</v>
      </c>
      <c r="C6" s="387">
        <v>0</v>
      </c>
      <c r="D6" s="387">
        <v>0</v>
      </c>
      <c r="E6" s="334">
        <f t="shared" si="0"/>
        <v>7</v>
      </c>
      <c r="F6" s="421"/>
      <c r="G6" s="387">
        <v>34</v>
      </c>
      <c r="H6" s="387">
        <v>0</v>
      </c>
      <c r="I6" s="387">
        <v>0</v>
      </c>
      <c r="J6" s="334">
        <f t="shared" si="1"/>
        <v>34</v>
      </c>
      <c r="K6" s="421"/>
      <c r="L6" s="387">
        <v>6</v>
      </c>
      <c r="M6" s="387">
        <v>1</v>
      </c>
      <c r="N6" s="387">
        <v>2</v>
      </c>
      <c r="O6" s="334">
        <f t="shared" si="2"/>
        <v>9</v>
      </c>
      <c r="P6" s="421"/>
      <c r="Q6" s="387">
        <v>115</v>
      </c>
      <c r="R6" s="387">
        <v>0</v>
      </c>
      <c r="S6" s="387">
        <v>0</v>
      </c>
      <c r="T6" s="334">
        <f t="shared" si="3"/>
        <v>115</v>
      </c>
      <c r="U6" s="421"/>
      <c r="V6" s="387">
        <v>0</v>
      </c>
      <c r="W6" s="387">
        <v>0</v>
      </c>
      <c r="X6" s="387">
        <v>4</v>
      </c>
      <c r="Y6" s="334">
        <f t="shared" si="4"/>
        <v>4</v>
      </c>
      <c r="Z6" s="448"/>
      <c r="AA6" s="796">
        <f t="shared" ref="AA6:AA20" si="6">B6+G6+L6+Q6+V6</f>
        <v>162</v>
      </c>
      <c r="AB6" s="796">
        <f t="shared" ref="AB6:AB20" si="7">C6+H6+M6+R6+W6</f>
        <v>1</v>
      </c>
      <c r="AC6" s="796">
        <f t="shared" ref="AC6:AC20" si="8">D6+I6+N6+S6+X6</f>
        <v>6</v>
      </c>
      <c r="AD6" s="796">
        <f t="shared" ref="AD6:AD20" si="9">E6+J6+O6+T6+Y6</f>
        <v>169</v>
      </c>
    </row>
    <row r="7" spans="1:31" ht="22.5" customHeight="1">
      <c r="A7" s="319" t="s">
        <v>98</v>
      </c>
      <c r="B7" s="389">
        <v>26</v>
      </c>
      <c r="C7" s="389">
        <v>0</v>
      </c>
      <c r="D7" s="389">
        <v>0</v>
      </c>
      <c r="E7" s="334">
        <f t="shared" si="0"/>
        <v>26</v>
      </c>
      <c r="F7" s="421"/>
      <c r="G7" s="389">
        <v>165</v>
      </c>
      <c r="H7" s="389">
        <v>0</v>
      </c>
      <c r="I7" s="389">
        <v>22</v>
      </c>
      <c r="J7" s="334">
        <f t="shared" si="1"/>
        <v>187</v>
      </c>
      <c r="K7" s="421"/>
      <c r="L7" s="389">
        <v>12</v>
      </c>
      <c r="M7" s="389">
        <v>0</v>
      </c>
      <c r="N7" s="389">
        <v>24</v>
      </c>
      <c r="O7" s="334">
        <f t="shared" si="2"/>
        <v>36</v>
      </c>
      <c r="P7" s="421"/>
      <c r="Q7" s="389">
        <v>9</v>
      </c>
      <c r="R7" s="389">
        <v>0</v>
      </c>
      <c r="S7" s="389">
        <v>3</v>
      </c>
      <c r="T7" s="334">
        <f t="shared" si="3"/>
        <v>12</v>
      </c>
      <c r="U7" s="421"/>
      <c r="V7" s="389">
        <v>10</v>
      </c>
      <c r="W7" s="389">
        <v>0</v>
      </c>
      <c r="X7" s="389">
        <v>25</v>
      </c>
      <c r="Y7" s="334">
        <f t="shared" si="4"/>
        <v>35</v>
      </c>
      <c r="Z7" s="448"/>
      <c r="AA7" s="796">
        <f t="shared" si="6"/>
        <v>222</v>
      </c>
      <c r="AB7" s="796">
        <f t="shared" si="7"/>
        <v>0</v>
      </c>
      <c r="AC7" s="796">
        <f t="shared" si="8"/>
        <v>74</v>
      </c>
      <c r="AD7" s="796">
        <f t="shared" si="9"/>
        <v>296</v>
      </c>
    </row>
    <row r="8" spans="1:31" s="28" customFormat="1" ht="22.5" customHeight="1">
      <c r="A8" s="332" t="s">
        <v>379</v>
      </c>
      <c r="B8" s="390">
        <v>20</v>
      </c>
      <c r="C8" s="390">
        <v>3</v>
      </c>
      <c r="D8" s="390">
        <v>1</v>
      </c>
      <c r="E8" s="334">
        <f t="shared" si="0"/>
        <v>24</v>
      </c>
      <c r="F8" s="422"/>
      <c r="G8" s="390">
        <v>418</v>
      </c>
      <c r="H8" s="390">
        <v>39</v>
      </c>
      <c r="I8" s="390">
        <v>15</v>
      </c>
      <c r="J8" s="334">
        <f t="shared" si="1"/>
        <v>472</v>
      </c>
      <c r="K8" s="422"/>
      <c r="L8" s="390">
        <v>2</v>
      </c>
      <c r="M8" s="390">
        <v>0</v>
      </c>
      <c r="N8" s="390">
        <v>3</v>
      </c>
      <c r="O8" s="334">
        <f t="shared" si="2"/>
        <v>5</v>
      </c>
      <c r="P8" s="422"/>
      <c r="Q8" s="390">
        <v>0</v>
      </c>
      <c r="R8" s="390">
        <v>0</v>
      </c>
      <c r="S8" s="390">
        <v>0</v>
      </c>
      <c r="T8" s="334">
        <f t="shared" si="3"/>
        <v>0</v>
      </c>
      <c r="U8" s="422"/>
      <c r="V8" s="390">
        <v>0</v>
      </c>
      <c r="W8" s="390">
        <v>0</v>
      </c>
      <c r="X8" s="390">
        <v>39</v>
      </c>
      <c r="Y8" s="334">
        <f t="shared" si="4"/>
        <v>39</v>
      </c>
      <c r="Z8" s="646"/>
      <c r="AA8" s="796">
        <f t="shared" si="6"/>
        <v>440</v>
      </c>
      <c r="AB8" s="796">
        <f t="shared" si="7"/>
        <v>42</v>
      </c>
      <c r="AC8" s="796">
        <f t="shared" si="8"/>
        <v>58</v>
      </c>
      <c r="AD8" s="796">
        <f t="shared" si="9"/>
        <v>540</v>
      </c>
    </row>
    <row r="9" spans="1:31" ht="22.5" customHeight="1">
      <c r="A9" s="379" t="s">
        <v>109</v>
      </c>
      <c r="B9" s="389">
        <v>13</v>
      </c>
      <c r="C9" s="389">
        <v>0</v>
      </c>
      <c r="D9" s="389">
        <v>0</v>
      </c>
      <c r="E9" s="334">
        <f t="shared" si="0"/>
        <v>13</v>
      </c>
      <c r="F9" s="421"/>
      <c r="G9" s="389">
        <v>104</v>
      </c>
      <c r="H9" s="389">
        <v>0</v>
      </c>
      <c r="I9" s="389">
        <v>0</v>
      </c>
      <c r="J9" s="334">
        <f t="shared" si="1"/>
        <v>104</v>
      </c>
      <c r="K9" s="421"/>
      <c r="L9" s="389">
        <v>0</v>
      </c>
      <c r="M9" s="389">
        <v>0</v>
      </c>
      <c r="N9" s="389">
        <v>0</v>
      </c>
      <c r="O9" s="334">
        <f t="shared" si="2"/>
        <v>0</v>
      </c>
      <c r="P9" s="421"/>
      <c r="Q9" s="389">
        <v>0</v>
      </c>
      <c r="R9" s="389">
        <v>0</v>
      </c>
      <c r="S9" s="389">
        <v>0</v>
      </c>
      <c r="T9" s="334">
        <f t="shared" si="3"/>
        <v>0</v>
      </c>
      <c r="U9" s="421"/>
      <c r="V9" s="389">
        <v>0</v>
      </c>
      <c r="W9" s="389">
        <v>0</v>
      </c>
      <c r="X9" s="389">
        <v>0</v>
      </c>
      <c r="Y9" s="334">
        <f t="shared" si="4"/>
        <v>0</v>
      </c>
      <c r="Z9" s="448"/>
      <c r="AA9" s="796">
        <f t="shared" si="6"/>
        <v>117</v>
      </c>
      <c r="AB9" s="796">
        <f t="shared" si="7"/>
        <v>0</v>
      </c>
      <c r="AC9" s="796">
        <f t="shared" si="8"/>
        <v>0</v>
      </c>
      <c r="AD9" s="796">
        <f t="shared" si="9"/>
        <v>117</v>
      </c>
    </row>
    <row r="10" spans="1:31" s="28" customFormat="1" ht="22.5" customHeight="1">
      <c r="A10" s="381" t="s">
        <v>100</v>
      </c>
      <c r="B10" s="390">
        <v>12</v>
      </c>
      <c r="C10" s="390">
        <v>0</v>
      </c>
      <c r="D10" s="390">
        <v>0</v>
      </c>
      <c r="E10" s="334">
        <f t="shared" si="0"/>
        <v>12</v>
      </c>
      <c r="F10" s="422"/>
      <c r="G10" s="390">
        <v>172</v>
      </c>
      <c r="H10" s="390">
        <v>0</v>
      </c>
      <c r="I10" s="390">
        <v>65</v>
      </c>
      <c r="J10" s="334">
        <f t="shared" si="1"/>
        <v>237</v>
      </c>
      <c r="K10" s="422"/>
      <c r="L10" s="390">
        <v>0</v>
      </c>
      <c r="M10" s="390">
        <v>0</v>
      </c>
      <c r="N10" s="390">
        <v>4</v>
      </c>
      <c r="O10" s="334">
        <f t="shared" si="2"/>
        <v>4</v>
      </c>
      <c r="P10" s="422"/>
      <c r="Q10" s="390">
        <v>0</v>
      </c>
      <c r="R10" s="390">
        <v>0</v>
      </c>
      <c r="S10" s="390">
        <v>0</v>
      </c>
      <c r="T10" s="334">
        <f t="shared" si="3"/>
        <v>0</v>
      </c>
      <c r="U10" s="422"/>
      <c r="V10" s="390">
        <v>2</v>
      </c>
      <c r="W10" s="390">
        <v>0</v>
      </c>
      <c r="X10" s="390">
        <v>19</v>
      </c>
      <c r="Y10" s="334">
        <f t="shared" si="4"/>
        <v>21</v>
      </c>
      <c r="Z10" s="646"/>
      <c r="AA10" s="796">
        <f t="shared" si="6"/>
        <v>186</v>
      </c>
      <c r="AB10" s="796">
        <f t="shared" si="7"/>
        <v>0</v>
      </c>
      <c r="AC10" s="796">
        <f t="shared" si="8"/>
        <v>88</v>
      </c>
      <c r="AD10" s="796">
        <f t="shared" si="9"/>
        <v>274</v>
      </c>
    </row>
    <row r="11" spans="1:31" s="28" customFormat="1" ht="22.5" customHeight="1">
      <c r="A11" s="381" t="s">
        <v>102</v>
      </c>
      <c r="B11" s="390">
        <v>16</v>
      </c>
      <c r="C11" s="390">
        <v>0</v>
      </c>
      <c r="D11" s="390">
        <v>2</v>
      </c>
      <c r="E11" s="334">
        <f t="shared" si="0"/>
        <v>18</v>
      </c>
      <c r="F11" s="422"/>
      <c r="G11" s="390">
        <v>185</v>
      </c>
      <c r="H11" s="390">
        <v>111</v>
      </c>
      <c r="I11" s="390">
        <v>9</v>
      </c>
      <c r="J11" s="334">
        <f t="shared" si="1"/>
        <v>305</v>
      </c>
      <c r="K11" s="422"/>
      <c r="L11" s="390">
        <v>2</v>
      </c>
      <c r="M11" s="390">
        <v>0</v>
      </c>
      <c r="N11" s="390">
        <v>3</v>
      </c>
      <c r="O11" s="334">
        <f t="shared" si="2"/>
        <v>5</v>
      </c>
      <c r="P11" s="422"/>
      <c r="Q11" s="390">
        <v>1</v>
      </c>
      <c r="R11" s="390">
        <v>0</v>
      </c>
      <c r="S11" s="390">
        <v>3</v>
      </c>
      <c r="T11" s="334">
        <f t="shared" si="3"/>
        <v>4</v>
      </c>
      <c r="U11" s="422"/>
      <c r="V11" s="390">
        <v>22</v>
      </c>
      <c r="W11" s="390">
        <v>1</v>
      </c>
      <c r="X11" s="390">
        <v>24</v>
      </c>
      <c r="Y11" s="334">
        <f t="shared" si="4"/>
        <v>47</v>
      </c>
      <c r="Z11" s="646"/>
      <c r="AA11" s="796">
        <f t="shared" si="6"/>
        <v>226</v>
      </c>
      <c r="AB11" s="796">
        <f t="shared" si="7"/>
        <v>112</v>
      </c>
      <c r="AC11" s="796">
        <f t="shared" si="8"/>
        <v>41</v>
      </c>
      <c r="AD11" s="796">
        <f t="shared" si="9"/>
        <v>379</v>
      </c>
    </row>
    <row r="12" spans="1:31" ht="22.5" customHeight="1">
      <c r="A12" s="379" t="s">
        <v>94</v>
      </c>
      <c r="B12" s="389">
        <v>7</v>
      </c>
      <c r="C12" s="389">
        <v>0</v>
      </c>
      <c r="D12" s="389">
        <v>0</v>
      </c>
      <c r="E12" s="334">
        <f t="shared" si="0"/>
        <v>7</v>
      </c>
      <c r="F12" s="421"/>
      <c r="G12" s="389">
        <v>106</v>
      </c>
      <c r="H12" s="389">
        <v>0</v>
      </c>
      <c r="I12" s="389">
        <v>0</v>
      </c>
      <c r="J12" s="334">
        <f t="shared" si="1"/>
        <v>106</v>
      </c>
      <c r="K12" s="421"/>
      <c r="L12" s="389">
        <v>0</v>
      </c>
      <c r="M12" s="389">
        <v>0</v>
      </c>
      <c r="N12" s="389">
        <v>0</v>
      </c>
      <c r="O12" s="334">
        <f t="shared" si="2"/>
        <v>0</v>
      </c>
      <c r="P12" s="421"/>
      <c r="Q12" s="389">
        <v>0</v>
      </c>
      <c r="R12" s="389">
        <v>0</v>
      </c>
      <c r="S12" s="389">
        <v>0</v>
      </c>
      <c r="T12" s="334">
        <f t="shared" si="3"/>
        <v>0</v>
      </c>
      <c r="U12" s="421"/>
      <c r="V12" s="389">
        <v>0</v>
      </c>
      <c r="W12" s="389">
        <v>0</v>
      </c>
      <c r="X12" s="389">
        <v>12</v>
      </c>
      <c r="Y12" s="334">
        <f t="shared" si="4"/>
        <v>12</v>
      </c>
      <c r="Z12" s="448"/>
      <c r="AA12" s="796">
        <f t="shared" si="6"/>
        <v>113</v>
      </c>
      <c r="AB12" s="796">
        <f t="shared" si="7"/>
        <v>0</v>
      </c>
      <c r="AC12" s="796">
        <f t="shared" si="8"/>
        <v>12</v>
      </c>
      <c r="AD12" s="796">
        <f t="shared" si="9"/>
        <v>125</v>
      </c>
    </row>
    <row r="13" spans="1:31" ht="22.5" customHeight="1">
      <c r="A13" s="379" t="s">
        <v>101</v>
      </c>
      <c r="B13" s="389">
        <v>21</v>
      </c>
      <c r="C13" s="389">
        <v>2</v>
      </c>
      <c r="D13" s="389">
        <v>1</v>
      </c>
      <c r="E13" s="334">
        <f t="shared" si="0"/>
        <v>24</v>
      </c>
      <c r="F13" s="421"/>
      <c r="G13" s="390">
        <v>236</v>
      </c>
      <c r="H13" s="390">
        <v>25</v>
      </c>
      <c r="I13" s="390">
        <v>12</v>
      </c>
      <c r="J13" s="334">
        <f t="shared" si="1"/>
        <v>273</v>
      </c>
      <c r="K13" s="421"/>
      <c r="L13" s="389">
        <v>22</v>
      </c>
      <c r="M13" s="389">
        <v>0</v>
      </c>
      <c r="N13" s="389">
        <v>2</v>
      </c>
      <c r="O13" s="334">
        <f t="shared" si="2"/>
        <v>24</v>
      </c>
      <c r="P13" s="421"/>
      <c r="Q13" s="389">
        <v>0</v>
      </c>
      <c r="R13" s="389">
        <v>0</v>
      </c>
      <c r="S13" s="389">
        <v>0</v>
      </c>
      <c r="T13" s="334">
        <f t="shared" si="3"/>
        <v>0</v>
      </c>
      <c r="U13" s="421"/>
      <c r="V13" s="389">
        <v>25</v>
      </c>
      <c r="W13" s="389">
        <v>0</v>
      </c>
      <c r="X13" s="389">
        <v>3</v>
      </c>
      <c r="Y13" s="334">
        <f t="shared" si="4"/>
        <v>28</v>
      </c>
      <c r="Z13" s="448"/>
      <c r="AA13" s="796">
        <f t="shared" si="6"/>
        <v>304</v>
      </c>
      <c r="AB13" s="796">
        <f t="shared" si="7"/>
        <v>27</v>
      </c>
      <c r="AC13" s="796">
        <f t="shared" si="8"/>
        <v>18</v>
      </c>
      <c r="AD13" s="796">
        <f t="shared" si="9"/>
        <v>349</v>
      </c>
    </row>
    <row r="14" spans="1:31" ht="22.5" customHeight="1">
      <c r="A14" s="381" t="s">
        <v>99</v>
      </c>
      <c r="B14" s="390">
        <v>8</v>
      </c>
      <c r="C14" s="390">
        <v>10</v>
      </c>
      <c r="D14" s="390">
        <v>4</v>
      </c>
      <c r="E14" s="334">
        <f t="shared" si="0"/>
        <v>22</v>
      </c>
      <c r="F14" s="422"/>
      <c r="G14" s="390">
        <v>71</v>
      </c>
      <c r="H14" s="390">
        <v>150</v>
      </c>
      <c r="I14" s="390">
        <v>43</v>
      </c>
      <c r="J14" s="334">
        <f t="shared" si="1"/>
        <v>264</v>
      </c>
      <c r="K14" s="422"/>
      <c r="L14" s="390">
        <v>1</v>
      </c>
      <c r="M14" s="390">
        <v>0</v>
      </c>
      <c r="N14" s="390">
        <v>3</v>
      </c>
      <c r="O14" s="334">
        <f t="shared" si="2"/>
        <v>4</v>
      </c>
      <c r="P14" s="422"/>
      <c r="Q14" s="390">
        <v>3</v>
      </c>
      <c r="R14" s="390">
        <v>0</v>
      </c>
      <c r="S14" s="390">
        <v>0</v>
      </c>
      <c r="T14" s="334">
        <f t="shared" si="3"/>
        <v>3</v>
      </c>
      <c r="U14" s="422"/>
      <c r="V14" s="390">
        <v>5</v>
      </c>
      <c r="W14" s="390">
        <v>0</v>
      </c>
      <c r="X14" s="390">
        <v>47</v>
      </c>
      <c r="Y14" s="334">
        <f t="shared" si="4"/>
        <v>52</v>
      </c>
      <c r="Z14" s="448"/>
      <c r="AA14" s="796">
        <f t="shared" si="6"/>
        <v>88</v>
      </c>
      <c r="AB14" s="796">
        <f t="shared" si="7"/>
        <v>160</v>
      </c>
      <c r="AC14" s="796">
        <f t="shared" si="8"/>
        <v>97</v>
      </c>
      <c r="AD14" s="796">
        <f t="shared" si="9"/>
        <v>345</v>
      </c>
      <c r="AE14" s="334"/>
    </row>
    <row r="15" spans="1:31" ht="22.5" customHeight="1">
      <c r="A15" s="381" t="s">
        <v>103</v>
      </c>
      <c r="B15" s="390">
        <v>6</v>
      </c>
      <c r="C15" s="390">
        <v>0</v>
      </c>
      <c r="D15" s="390">
        <v>0</v>
      </c>
      <c r="E15" s="334">
        <f t="shared" si="0"/>
        <v>6</v>
      </c>
      <c r="F15" s="422"/>
      <c r="G15" s="390">
        <v>107</v>
      </c>
      <c r="H15" s="390">
        <v>1</v>
      </c>
      <c r="I15" s="390">
        <v>2</v>
      </c>
      <c r="J15" s="334">
        <f t="shared" si="1"/>
        <v>110</v>
      </c>
      <c r="K15" s="422"/>
      <c r="L15" s="390">
        <v>7</v>
      </c>
      <c r="M15" s="390">
        <v>0</v>
      </c>
      <c r="N15" s="390">
        <v>1</v>
      </c>
      <c r="O15" s="334">
        <f t="shared" si="2"/>
        <v>8</v>
      </c>
      <c r="P15" s="422"/>
      <c r="Q15" s="390">
        <v>1</v>
      </c>
      <c r="R15" s="390">
        <v>0</v>
      </c>
      <c r="S15" s="390">
        <v>0</v>
      </c>
      <c r="T15" s="334">
        <f t="shared" si="3"/>
        <v>1</v>
      </c>
      <c r="U15" s="422"/>
      <c r="V15" s="390">
        <v>8</v>
      </c>
      <c r="W15" s="390">
        <v>0</v>
      </c>
      <c r="X15" s="390">
        <v>15</v>
      </c>
      <c r="Y15" s="334">
        <f t="shared" si="4"/>
        <v>23</v>
      </c>
      <c r="Z15" s="448"/>
      <c r="AA15" s="796">
        <f t="shared" si="6"/>
        <v>129</v>
      </c>
      <c r="AB15" s="796">
        <f t="shared" si="7"/>
        <v>1</v>
      </c>
      <c r="AC15" s="796">
        <f t="shared" si="8"/>
        <v>18</v>
      </c>
      <c r="AD15" s="796">
        <f t="shared" si="9"/>
        <v>148</v>
      </c>
    </row>
    <row r="16" spans="1:31" ht="22.5" customHeight="1">
      <c r="A16" s="381" t="s">
        <v>104</v>
      </c>
      <c r="B16" s="390">
        <v>15</v>
      </c>
      <c r="C16" s="390">
        <v>0</v>
      </c>
      <c r="D16" s="390">
        <v>2</v>
      </c>
      <c r="E16" s="334">
        <f t="shared" si="0"/>
        <v>17</v>
      </c>
      <c r="F16" s="422"/>
      <c r="G16" s="390">
        <v>290</v>
      </c>
      <c r="H16" s="390">
        <v>0</v>
      </c>
      <c r="I16" s="390">
        <v>20</v>
      </c>
      <c r="J16" s="334">
        <f t="shared" si="1"/>
        <v>310</v>
      </c>
      <c r="K16" s="422"/>
      <c r="L16" s="390">
        <v>7</v>
      </c>
      <c r="M16" s="390">
        <v>0</v>
      </c>
      <c r="N16" s="390">
        <v>18</v>
      </c>
      <c r="O16" s="334">
        <f t="shared" si="2"/>
        <v>25</v>
      </c>
      <c r="P16" s="422"/>
      <c r="Q16" s="390">
        <v>1</v>
      </c>
      <c r="R16" s="390">
        <v>0</v>
      </c>
      <c r="S16" s="390">
        <v>19</v>
      </c>
      <c r="T16" s="334">
        <f t="shared" si="3"/>
        <v>20</v>
      </c>
      <c r="U16" s="422"/>
      <c r="V16" s="390">
        <v>22</v>
      </c>
      <c r="W16" s="390">
        <v>0</v>
      </c>
      <c r="X16" s="390">
        <v>35</v>
      </c>
      <c r="Y16" s="334">
        <f t="shared" si="4"/>
        <v>57</v>
      </c>
      <c r="Z16" s="448"/>
      <c r="AA16" s="796">
        <f t="shared" si="6"/>
        <v>335</v>
      </c>
      <c r="AB16" s="796">
        <f t="shared" si="7"/>
        <v>0</v>
      </c>
      <c r="AC16" s="796">
        <f t="shared" si="8"/>
        <v>94</v>
      </c>
      <c r="AD16" s="796">
        <f t="shared" si="9"/>
        <v>429</v>
      </c>
    </row>
    <row r="17" spans="1:31" ht="22.5" customHeight="1">
      <c r="A17" s="381" t="s">
        <v>105</v>
      </c>
      <c r="B17" s="390">
        <v>5</v>
      </c>
      <c r="C17" s="390">
        <v>0</v>
      </c>
      <c r="D17" s="390">
        <v>0</v>
      </c>
      <c r="E17" s="334">
        <f t="shared" si="0"/>
        <v>5</v>
      </c>
      <c r="F17" s="422"/>
      <c r="G17" s="390">
        <v>100</v>
      </c>
      <c r="H17" s="390">
        <v>0</v>
      </c>
      <c r="I17" s="390">
        <v>8</v>
      </c>
      <c r="J17" s="334">
        <f t="shared" si="1"/>
        <v>108</v>
      </c>
      <c r="K17" s="422"/>
      <c r="L17" s="390">
        <v>9</v>
      </c>
      <c r="M17" s="390">
        <v>0</v>
      </c>
      <c r="N17" s="390">
        <v>39</v>
      </c>
      <c r="O17" s="334">
        <f t="shared" si="2"/>
        <v>48</v>
      </c>
      <c r="P17" s="422"/>
      <c r="Q17" s="390">
        <v>7</v>
      </c>
      <c r="R17" s="390">
        <v>0</v>
      </c>
      <c r="S17" s="390">
        <v>11</v>
      </c>
      <c r="T17" s="334">
        <f t="shared" si="3"/>
        <v>18</v>
      </c>
      <c r="U17" s="422"/>
      <c r="V17" s="390">
        <v>0</v>
      </c>
      <c r="W17" s="390">
        <v>0</v>
      </c>
      <c r="X17" s="390">
        <v>28</v>
      </c>
      <c r="Y17" s="334">
        <f t="shared" si="4"/>
        <v>28</v>
      </c>
      <c r="Z17" s="448"/>
      <c r="AA17" s="796">
        <f t="shared" si="6"/>
        <v>121</v>
      </c>
      <c r="AB17" s="796">
        <f t="shared" si="7"/>
        <v>0</v>
      </c>
      <c r="AC17" s="796">
        <f t="shared" si="8"/>
        <v>86</v>
      </c>
      <c r="AD17" s="796">
        <f t="shared" si="9"/>
        <v>207</v>
      </c>
    </row>
    <row r="18" spans="1:31" s="28" customFormat="1" ht="22.5" customHeight="1">
      <c r="A18" s="381" t="s">
        <v>106</v>
      </c>
      <c r="B18" s="390">
        <v>4</v>
      </c>
      <c r="C18" s="390">
        <v>2</v>
      </c>
      <c r="D18" s="390">
        <v>0</v>
      </c>
      <c r="E18" s="334">
        <f t="shared" si="0"/>
        <v>6</v>
      </c>
      <c r="F18" s="422"/>
      <c r="G18" s="390">
        <v>183</v>
      </c>
      <c r="H18" s="390">
        <v>6</v>
      </c>
      <c r="I18" s="390">
        <v>39</v>
      </c>
      <c r="J18" s="334">
        <f t="shared" si="1"/>
        <v>228</v>
      </c>
      <c r="K18" s="422"/>
      <c r="L18" s="390">
        <v>24</v>
      </c>
      <c r="M18" s="390">
        <v>0</v>
      </c>
      <c r="N18" s="390">
        <v>55</v>
      </c>
      <c r="O18" s="334">
        <f t="shared" si="2"/>
        <v>79</v>
      </c>
      <c r="P18" s="422"/>
      <c r="Q18" s="390">
        <v>0</v>
      </c>
      <c r="R18" s="390">
        <v>0</v>
      </c>
      <c r="S18" s="390">
        <v>0</v>
      </c>
      <c r="T18" s="334">
        <f t="shared" si="3"/>
        <v>0</v>
      </c>
      <c r="U18" s="422"/>
      <c r="V18" s="390">
        <v>12</v>
      </c>
      <c r="W18" s="390">
        <v>0</v>
      </c>
      <c r="X18" s="390">
        <v>43</v>
      </c>
      <c r="Y18" s="334">
        <f t="shared" si="4"/>
        <v>55</v>
      </c>
      <c r="Z18" s="646"/>
      <c r="AA18" s="796">
        <f t="shared" si="6"/>
        <v>223</v>
      </c>
      <c r="AB18" s="796">
        <f t="shared" si="7"/>
        <v>8</v>
      </c>
      <c r="AC18" s="796">
        <f t="shared" si="8"/>
        <v>137</v>
      </c>
      <c r="AD18" s="796">
        <f t="shared" si="9"/>
        <v>368</v>
      </c>
    </row>
    <row r="19" spans="1:31" s="28" customFormat="1" ht="22.5" customHeight="1">
      <c r="A19" s="381" t="s">
        <v>107</v>
      </c>
      <c r="B19" s="390">
        <v>13</v>
      </c>
      <c r="C19" s="390">
        <v>0</v>
      </c>
      <c r="D19" s="390">
        <v>2</v>
      </c>
      <c r="E19" s="334">
        <f t="shared" si="0"/>
        <v>15</v>
      </c>
      <c r="F19" s="422"/>
      <c r="G19" s="390">
        <v>321</v>
      </c>
      <c r="H19" s="390">
        <v>0</v>
      </c>
      <c r="I19" s="390">
        <v>37</v>
      </c>
      <c r="J19" s="334">
        <f t="shared" si="1"/>
        <v>358</v>
      </c>
      <c r="K19" s="422"/>
      <c r="L19" s="390">
        <v>8</v>
      </c>
      <c r="M19" s="390">
        <v>0</v>
      </c>
      <c r="N19" s="390">
        <v>4</v>
      </c>
      <c r="O19" s="334">
        <f t="shared" si="2"/>
        <v>12</v>
      </c>
      <c r="P19" s="422"/>
      <c r="Q19" s="390">
        <v>0</v>
      </c>
      <c r="R19" s="390">
        <v>0</v>
      </c>
      <c r="S19" s="390">
        <v>0</v>
      </c>
      <c r="T19" s="334">
        <f t="shared" si="3"/>
        <v>0</v>
      </c>
      <c r="U19" s="422"/>
      <c r="V19" s="390">
        <v>0</v>
      </c>
      <c r="W19" s="390">
        <v>0</v>
      </c>
      <c r="X19" s="390">
        <v>22</v>
      </c>
      <c r="Y19" s="334">
        <f t="shared" si="4"/>
        <v>22</v>
      </c>
      <c r="Z19" s="646"/>
      <c r="AA19" s="796">
        <f t="shared" si="6"/>
        <v>342</v>
      </c>
      <c r="AB19" s="796">
        <f t="shared" si="7"/>
        <v>0</v>
      </c>
      <c r="AC19" s="796">
        <f t="shared" si="8"/>
        <v>65</v>
      </c>
      <c r="AD19" s="796">
        <f t="shared" si="9"/>
        <v>407</v>
      </c>
      <c r="AE19" s="334"/>
    </row>
    <row r="20" spans="1:31" s="28" customFormat="1" ht="22.5" customHeight="1" thickBot="1">
      <c r="A20" s="381" t="s">
        <v>108</v>
      </c>
      <c r="B20" s="648">
        <v>9</v>
      </c>
      <c r="C20" s="648">
        <v>0</v>
      </c>
      <c r="D20" s="648">
        <v>0</v>
      </c>
      <c r="E20" s="334">
        <f t="shared" si="0"/>
        <v>9</v>
      </c>
      <c r="F20" s="422"/>
      <c r="G20" s="648">
        <v>337</v>
      </c>
      <c r="H20" s="648">
        <v>0</v>
      </c>
      <c r="I20" s="648">
        <v>0</v>
      </c>
      <c r="J20" s="334">
        <f t="shared" si="1"/>
        <v>337</v>
      </c>
      <c r="K20" s="422"/>
      <c r="L20" s="648">
        <v>12</v>
      </c>
      <c r="M20" s="648">
        <v>0</v>
      </c>
      <c r="N20" s="648">
        <v>31</v>
      </c>
      <c r="O20" s="334">
        <f t="shared" si="2"/>
        <v>43</v>
      </c>
      <c r="P20" s="422"/>
      <c r="Q20" s="648">
        <v>0</v>
      </c>
      <c r="R20" s="648">
        <v>0</v>
      </c>
      <c r="S20" s="648">
        <v>0</v>
      </c>
      <c r="T20" s="334">
        <f t="shared" si="3"/>
        <v>0</v>
      </c>
      <c r="U20" s="422"/>
      <c r="V20" s="648">
        <v>0</v>
      </c>
      <c r="W20" s="648">
        <v>0</v>
      </c>
      <c r="X20" s="648">
        <v>25</v>
      </c>
      <c r="Y20" s="649">
        <f t="shared" si="4"/>
        <v>25</v>
      </c>
      <c r="Z20" s="650"/>
      <c r="AA20" s="933">
        <f t="shared" si="6"/>
        <v>358</v>
      </c>
      <c r="AB20" s="933">
        <f t="shared" si="7"/>
        <v>0</v>
      </c>
      <c r="AC20" s="933">
        <f t="shared" si="8"/>
        <v>56</v>
      </c>
      <c r="AD20" s="933">
        <f t="shared" si="9"/>
        <v>414</v>
      </c>
    </row>
    <row r="21" spans="1:31" ht="22.5" customHeight="1" thickTop="1" thickBot="1">
      <c r="A21" s="347" t="s">
        <v>352</v>
      </c>
      <c r="B21" s="348">
        <f>SUM(B5:B20)</f>
        <v>214</v>
      </c>
      <c r="C21" s="348">
        <f>SUM(C5:C20)</f>
        <v>17</v>
      </c>
      <c r="D21" s="348">
        <f>SUM(D5:D20)</f>
        <v>12</v>
      </c>
      <c r="E21" s="350">
        <f>SUM(E5:E20)</f>
        <v>243</v>
      </c>
      <c r="F21" s="423"/>
      <c r="G21" s="350">
        <f>SUM(G5:G20)</f>
        <v>2939</v>
      </c>
      <c r="H21" s="348">
        <f>SUM(H5:H20)</f>
        <v>332</v>
      </c>
      <c r="I21" s="348">
        <f>SUM(I5:I20)</f>
        <v>272</v>
      </c>
      <c r="J21" s="350">
        <f>SUM(J5:J20)</f>
        <v>3543</v>
      </c>
      <c r="K21" s="423"/>
      <c r="L21" s="348">
        <f>SUM(L5:L20)</f>
        <v>112</v>
      </c>
      <c r="M21" s="348">
        <f>SUM(M5:M20)</f>
        <v>1</v>
      </c>
      <c r="N21" s="348">
        <f>SUM(N5:N20)</f>
        <v>189</v>
      </c>
      <c r="O21" s="350">
        <f>SUM(O5:O20)</f>
        <v>302</v>
      </c>
      <c r="P21" s="423"/>
      <c r="Q21" s="348">
        <f>SUM(Q5:Q20)</f>
        <v>457</v>
      </c>
      <c r="R21" s="348">
        <f>SUM(R5:R20)</f>
        <v>27</v>
      </c>
      <c r="S21" s="348">
        <f>SUM(S5:S20)</f>
        <v>137</v>
      </c>
      <c r="T21" s="350">
        <f>SUM(T5:T20)</f>
        <v>621</v>
      </c>
      <c r="U21" s="423"/>
      <c r="V21" s="348">
        <f>SUM(V5:V20)</f>
        <v>106</v>
      </c>
      <c r="W21" s="348">
        <f>SUM(W5:W20)</f>
        <v>1</v>
      </c>
      <c r="X21" s="348">
        <f>SUM(X5:X20)</f>
        <v>341</v>
      </c>
      <c r="Y21" s="350">
        <f>SUM(Y5:Y20)</f>
        <v>448</v>
      </c>
      <c r="Z21" s="350"/>
      <c r="AA21" s="350">
        <f>SUM(AA5:AA20)</f>
        <v>3828</v>
      </c>
      <c r="AB21" s="350">
        <f>SUM(AB5:AB20)</f>
        <v>378</v>
      </c>
      <c r="AC21" s="350">
        <f>SUM(AC5:AC20)</f>
        <v>951</v>
      </c>
      <c r="AD21" s="350">
        <f>SUM(AD5:AD20)</f>
        <v>5157</v>
      </c>
    </row>
    <row r="22" spans="1:31" s="318" customFormat="1" ht="17.25" customHeight="1" thickTop="1">
      <c r="A22" s="1078" t="s">
        <v>366</v>
      </c>
      <c r="B22" s="1078"/>
      <c r="C22" s="1078"/>
      <c r="D22" s="1078"/>
      <c r="E22" s="1078"/>
      <c r="F22" s="1078"/>
      <c r="G22" s="1078"/>
      <c r="H22" s="1078"/>
      <c r="I22" s="1078"/>
      <c r="J22" s="1078"/>
      <c r="K22" s="1078"/>
      <c r="L22" s="1078"/>
      <c r="M22" s="1078"/>
      <c r="N22" s="1078"/>
      <c r="O22" s="1078"/>
      <c r="Q22" s="581"/>
      <c r="R22" s="582"/>
      <c r="S22" s="582"/>
    </row>
    <row r="23" spans="1:31" s="318" customFormat="1" ht="17.25" customHeight="1">
      <c r="A23" s="1009" t="s">
        <v>367</v>
      </c>
      <c r="B23" s="1009"/>
      <c r="C23" s="1009"/>
      <c r="D23" s="1009"/>
      <c r="E23" s="1009"/>
      <c r="F23" s="1009"/>
      <c r="G23" s="1009"/>
      <c r="H23" s="1009"/>
      <c r="I23" s="1009"/>
      <c r="J23" s="1009"/>
      <c r="K23" s="1009"/>
      <c r="L23" s="1009"/>
      <c r="M23" s="1009"/>
      <c r="N23" s="1009"/>
      <c r="O23" s="324"/>
      <c r="T23" s="324"/>
      <c r="AA23" s="794"/>
      <c r="AB23" s="794"/>
      <c r="AC23" s="794"/>
      <c r="AD23" s="794"/>
    </row>
    <row r="24" spans="1:31" s="318" customFormat="1" ht="17.25" customHeight="1" thickBot="1">
      <c r="A24" s="1009"/>
      <c r="B24" s="1009"/>
      <c r="C24" s="1009"/>
      <c r="D24" s="1009"/>
      <c r="E24" s="1009"/>
      <c r="F24" s="1009"/>
      <c r="G24" s="1009"/>
      <c r="H24" s="1009"/>
      <c r="I24" s="1009"/>
      <c r="J24" s="1009"/>
      <c r="K24" s="1009"/>
      <c r="L24" s="1009"/>
      <c r="M24" s="1009"/>
      <c r="N24" s="1009"/>
      <c r="O24" s="324"/>
      <c r="T24" s="324"/>
    </row>
    <row r="25" spans="1:31" ht="17.25" customHeight="1">
      <c r="A25" s="1086" t="s">
        <v>294</v>
      </c>
      <c r="B25" s="1086"/>
      <c r="C25" s="1086"/>
      <c r="D25" s="1086"/>
      <c r="E25" s="1086"/>
      <c r="F25" s="1086"/>
      <c r="G25" s="1086"/>
      <c r="H25" s="1086"/>
      <c r="I25" s="1086"/>
      <c r="J25" s="1086"/>
      <c r="K25" s="1086"/>
      <c r="L25" s="1086"/>
      <c r="M25" s="1086"/>
      <c r="N25" s="1086"/>
      <c r="O25" s="1086"/>
      <c r="P25" s="1086"/>
      <c r="Q25" s="1086"/>
      <c r="R25" s="1086"/>
      <c r="S25" s="1086"/>
      <c r="T25" s="1086"/>
      <c r="U25" s="1086"/>
      <c r="V25" s="1086"/>
      <c r="W25" s="426"/>
      <c r="X25" s="426"/>
      <c r="Y25" s="432"/>
      <c r="Z25" s="432"/>
      <c r="AA25" s="432"/>
      <c r="AB25" s="432"/>
      <c r="AC25" s="432"/>
      <c r="AD25" s="432">
        <v>32</v>
      </c>
    </row>
  </sheetData>
  <mergeCells count="12">
    <mergeCell ref="A25:V25"/>
    <mergeCell ref="A3:A4"/>
    <mergeCell ref="B3:E3"/>
    <mergeCell ref="AA3:AD3"/>
    <mergeCell ref="A1:AD1"/>
    <mergeCell ref="G3:J3"/>
    <mergeCell ref="L3:O3"/>
    <mergeCell ref="V3:Y3"/>
    <mergeCell ref="A23:N23"/>
    <mergeCell ref="A24:N24"/>
    <mergeCell ref="Q3:T3"/>
    <mergeCell ref="A22:O22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5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S31"/>
  <sheetViews>
    <sheetView rightToLeft="1" view="pageBreakPreview" zoomScale="90" zoomScaleSheetLayoutView="90" workbookViewId="0">
      <selection activeCell="Q8" sqref="Q8"/>
    </sheetView>
  </sheetViews>
  <sheetFormatPr defaultRowHeight="15"/>
  <cols>
    <col min="1" max="1" width="9.7109375" customWidth="1"/>
    <col min="2" max="2" width="11.5703125" customWidth="1"/>
    <col min="3" max="3" width="6.140625" customWidth="1"/>
    <col min="4" max="4" width="1.42578125" customWidth="1"/>
    <col min="5" max="5" width="12.42578125" customWidth="1"/>
    <col min="6" max="6" width="6.140625" customWidth="1"/>
    <col min="7" max="7" width="1.5703125" customWidth="1"/>
    <col min="8" max="8" width="12.42578125" customWidth="1"/>
    <col min="9" max="9" width="6.140625" customWidth="1"/>
    <col min="10" max="10" width="1.42578125" customWidth="1"/>
    <col min="11" max="11" width="12.42578125" customWidth="1"/>
    <col min="12" max="12" width="6.140625" customWidth="1"/>
    <col min="13" max="13" width="1.42578125" customWidth="1"/>
    <col min="14" max="14" width="12.42578125" customWidth="1"/>
    <col min="15" max="15" width="6.140625" customWidth="1"/>
    <col min="16" max="16" width="1.42578125" customWidth="1"/>
    <col min="17" max="17" width="12.42578125" customWidth="1"/>
    <col min="18" max="18" width="6.140625" customWidth="1"/>
    <col min="19" max="19" width="15.42578125" customWidth="1"/>
  </cols>
  <sheetData>
    <row r="1" spans="1:19" ht="21.75" customHeight="1">
      <c r="A1" s="1090" t="s">
        <v>450</v>
      </c>
      <c r="B1" s="1090"/>
      <c r="C1" s="1090"/>
      <c r="D1" s="1090"/>
      <c r="E1" s="1090"/>
      <c r="F1" s="1090"/>
      <c r="G1" s="1090"/>
      <c r="H1" s="1090"/>
      <c r="I1" s="1090"/>
      <c r="J1" s="1090"/>
      <c r="K1" s="1090"/>
      <c r="L1" s="1090"/>
      <c r="M1" s="1090"/>
      <c r="N1" s="1090"/>
      <c r="O1" s="1090"/>
      <c r="P1" s="1090"/>
      <c r="Q1" s="1090"/>
      <c r="R1" s="1090"/>
      <c r="S1" s="1090"/>
    </row>
    <row r="2" spans="1:19" ht="21.75" customHeight="1" thickBot="1">
      <c r="A2" s="377" t="s">
        <v>639</v>
      </c>
      <c r="B2" s="378"/>
      <c r="C2" s="378"/>
      <c r="D2" s="378"/>
      <c r="E2" s="378"/>
      <c r="F2" s="378"/>
      <c r="G2" s="378"/>
      <c r="H2" s="378"/>
      <c r="I2" s="378"/>
      <c r="J2" s="377"/>
      <c r="K2" s="378"/>
      <c r="L2" s="378"/>
      <c r="M2" s="377"/>
      <c r="N2" s="378"/>
      <c r="O2" s="378"/>
      <c r="P2" s="378"/>
      <c r="Q2" s="378"/>
    </row>
    <row r="3" spans="1:19" ht="37.5" customHeight="1" thickTop="1">
      <c r="A3" s="1087" t="s">
        <v>95</v>
      </c>
      <c r="B3" s="1089" t="s">
        <v>304</v>
      </c>
      <c r="C3" s="1089"/>
      <c r="D3" s="438"/>
      <c r="E3" s="1089" t="s">
        <v>295</v>
      </c>
      <c r="F3" s="1089"/>
      <c r="G3" s="438"/>
      <c r="H3" s="1089" t="s">
        <v>300</v>
      </c>
      <c r="I3" s="1089"/>
      <c r="J3" s="438"/>
      <c r="K3" s="1089" t="s">
        <v>397</v>
      </c>
      <c r="L3" s="1089"/>
      <c r="M3" s="596"/>
      <c r="N3" s="1089" t="s">
        <v>302</v>
      </c>
      <c r="O3" s="1089"/>
      <c r="P3" s="438"/>
      <c r="Q3" s="1089" t="s">
        <v>110</v>
      </c>
      <c r="R3" s="1089"/>
      <c r="S3" s="1087" t="s">
        <v>420</v>
      </c>
    </row>
    <row r="4" spans="1:19" ht="37.5" customHeight="1">
      <c r="A4" s="1088"/>
      <c r="B4" s="450" t="s">
        <v>354</v>
      </c>
      <c r="C4" s="451" t="s">
        <v>293</v>
      </c>
      <c r="D4" s="383"/>
      <c r="E4" s="450" t="s">
        <v>354</v>
      </c>
      <c r="F4" s="451" t="s">
        <v>293</v>
      </c>
      <c r="G4" s="383"/>
      <c r="H4" s="450" t="s">
        <v>354</v>
      </c>
      <c r="I4" s="451" t="s">
        <v>293</v>
      </c>
      <c r="J4" s="383"/>
      <c r="K4" s="450" t="s">
        <v>354</v>
      </c>
      <c r="L4" s="451" t="s">
        <v>293</v>
      </c>
      <c r="M4" s="383"/>
      <c r="N4" s="450" t="s">
        <v>354</v>
      </c>
      <c r="O4" s="451" t="s">
        <v>293</v>
      </c>
      <c r="P4" s="420"/>
      <c r="Q4" s="450" t="s">
        <v>354</v>
      </c>
      <c r="R4" s="451" t="s">
        <v>293</v>
      </c>
      <c r="S4" s="1088"/>
    </row>
    <row r="5" spans="1:19" ht="20.25" customHeight="1">
      <c r="A5" s="309" t="s">
        <v>96</v>
      </c>
      <c r="B5" s="385">
        <f>'10'!I5</f>
        <v>1571690</v>
      </c>
      <c r="C5" s="494">
        <f>B5/10666508*100</f>
        <v>14.73481293034234</v>
      </c>
      <c r="D5" s="421"/>
      <c r="E5" s="385">
        <f>'11'!I5</f>
        <v>207150</v>
      </c>
      <c r="F5" s="935">
        <f>E5/7504453*100</f>
        <v>2.76036108161381</v>
      </c>
      <c r="G5" s="334"/>
      <c r="H5" s="965">
        <v>0</v>
      </c>
      <c r="I5" s="936">
        <f>H5/5542*100</f>
        <v>0</v>
      </c>
      <c r="J5" s="937"/>
      <c r="K5" s="385">
        <f>'13'!J5</f>
        <v>5600</v>
      </c>
      <c r="L5" s="936">
        <f>K5/97665*100</f>
        <v>5.733886243792556</v>
      </c>
      <c r="M5" s="937"/>
      <c r="N5" s="965">
        <v>0</v>
      </c>
      <c r="O5" s="799">
        <f>N5/2397*100</f>
        <v>0</v>
      </c>
      <c r="P5" s="380"/>
      <c r="Q5" s="938">
        <f>B5+E5+H5+K5+N5</f>
        <v>1784440</v>
      </c>
      <c r="R5" s="939">
        <f>Q5/18276565*100</f>
        <v>9.7635414532216522</v>
      </c>
      <c r="S5" s="965">
        <v>0</v>
      </c>
    </row>
    <row r="6" spans="1:19" ht="20.25" customHeight="1">
      <c r="A6" s="309" t="s">
        <v>97</v>
      </c>
      <c r="B6" s="385">
        <f>'10'!I6</f>
        <v>536630</v>
      </c>
      <c r="C6" s="494">
        <f t="shared" ref="C6:C21" si="0">B6/10666508*100</f>
        <v>5.0309810858436519</v>
      </c>
      <c r="D6" s="421"/>
      <c r="E6" s="385">
        <f>'11'!I6</f>
        <v>152101</v>
      </c>
      <c r="F6" s="935">
        <f t="shared" ref="F6:F21" si="1">E6/7504453*100</f>
        <v>2.0268099487064548</v>
      </c>
      <c r="G6" s="334"/>
      <c r="H6" s="385">
        <f>'12'!J6</f>
        <v>781</v>
      </c>
      <c r="I6" s="936">
        <f t="shared" ref="I6:I21" si="2">H6/5542*100</f>
        <v>14.09238542042584</v>
      </c>
      <c r="J6" s="937"/>
      <c r="K6" s="385">
        <f>'13'!J6</f>
        <v>84420</v>
      </c>
      <c r="L6" s="936">
        <f t="shared" ref="L6:L21" si="3">K6/97665*100</f>
        <v>86.438335125172785</v>
      </c>
      <c r="M6" s="937"/>
      <c r="N6" s="965">
        <v>0</v>
      </c>
      <c r="O6" s="799">
        <f t="shared" ref="O6:O21" si="4">N6/2397*100</f>
        <v>0</v>
      </c>
      <c r="P6" s="380"/>
      <c r="Q6" s="938">
        <f t="shared" ref="Q6:Q21" si="5">B6+E6+H6+K6+N6</f>
        <v>773932</v>
      </c>
      <c r="R6" s="939">
        <f t="shared" ref="R6:R21" si="6">Q6/18276565*100</f>
        <v>4.2345593934089907</v>
      </c>
      <c r="S6" s="965">
        <v>0</v>
      </c>
    </row>
    <row r="7" spans="1:19" ht="20.25" customHeight="1">
      <c r="A7" s="319" t="s">
        <v>98</v>
      </c>
      <c r="B7" s="385">
        <f>'10'!I7</f>
        <v>406385</v>
      </c>
      <c r="C7" s="494">
        <f t="shared" si="0"/>
        <v>3.8099160475012064</v>
      </c>
      <c r="D7" s="421"/>
      <c r="E7" s="385">
        <f>'11'!I7</f>
        <v>370530</v>
      </c>
      <c r="F7" s="935">
        <f t="shared" si="1"/>
        <v>4.9374684603927825</v>
      </c>
      <c r="G7" s="334"/>
      <c r="H7" s="385">
        <v>332</v>
      </c>
      <c r="I7" s="936">
        <f t="shared" si="2"/>
        <v>5.9906171057380009</v>
      </c>
      <c r="J7" s="458"/>
      <c r="K7" s="385">
        <f>'13'!J7</f>
        <v>245</v>
      </c>
      <c r="L7" s="936">
        <f t="shared" si="3"/>
        <v>0.25085752316592436</v>
      </c>
      <c r="M7" s="458"/>
      <c r="N7" s="385">
        <f>'14'!I7</f>
        <v>101</v>
      </c>
      <c r="O7" s="799">
        <f t="shared" si="4"/>
        <v>4.2136003337505219</v>
      </c>
      <c r="P7" s="380"/>
      <c r="Q7" s="938">
        <f t="shared" si="5"/>
        <v>777593</v>
      </c>
      <c r="R7" s="939">
        <f t="shared" si="6"/>
        <v>4.2545905097593559</v>
      </c>
      <c r="S7" s="385">
        <v>299</v>
      </c>
    </row>
    <row r="8" spans="1:19" ht="20.25" customHeight="1">
      <c r="A8" s="319" t="s">
        <v>379</v>
      </c>
      <c r="B8" s="385">
        <f>'10'!I8</f>
        <v>323280</v>
      </c>
      <c r="C8" s="494">
        <f t="shared" si="0"/>
        <v>3.0307950830768609</v>
      </c>
      <c r="D8" s="421"/>
      <c r="E8" s="385">
        <f>'11'!I8</f>
        <v>687239</v>
      </c>
      <c r="F8" s="935">
        <f t="shared" si="1"/>
        <v>9.1577494055862552</v>
      </c>
      <c r="G8" s="334"/>
      <c r="H8" s="385">
        <f>'12'!J8</f>
        <v>900</v>
      </c>
      <c r="I8" s="936">
        <f t="shared" si="2"/>
        <v>16.239624684229518</v>
      </c>
      <c r="J8" s="937"/>
      <c r="K8" s="965">
        <v>0</v>
      </c>
      <c r="L8" s="936">
        <f t="shared" si="3"/>
        <v>0</v>
      </c>
      <c r="M8" s="937"/>
      <c r="N8" s="965">
        <v>0</v>
      </c>
      <c r="O8" s="799">
        <f t="shared" si="4"/>
        <v>0</v>
      </c>
      <c r="P8" s="380"/>
      <c r="Q8" s="938">
        <f t="shared" si="5"/>
        <v>1011419</v>
      </c>
      <c r="R8" s="939">
        <f t="shared" si="6"/>
        <v>5.5339665850776658</v>
      </c>
      <c r="S8" s="965">
        <v>0</v>
      </c>
    </row>
    <row r="9" spans="1:19" ht="20.25" customHeight="1">
      <c r="A9" s="379" t="s">
        <v>109</v>
      </c>
      <c r="B9" s="385">
        <v>4000000</v>
      </c>
      <c r="C9" s="494">
        <f t="shared" si="0"/>
        <v>37.500557820797589</v>
      </c>
      <c r="D9" s="421"/>
      <c r="E9" s="385">
        <v>250000</v>
      </c>
      <c r="F9" s="935">
        <f t="shared" si="1"/>
        <v>3.3313553965891987</v>
      </c>
      <c r="G9" s="334"/>
      <c r="H9" s="965">
        <v>0</v>
      </c>
      <c r="I9" s="936">
        <f t="shared" si="2"/>
        <v>0</v>
      </c>
      <c r="J9" s="458"/>
      <c r="K9" s="965">
        <v>0</v>
      </c>
      <c r="L9" s="936">
        <f t="shared" si="3"/>
        <v>0</v>
      </c>
      <c r="M9" s="458"/>
      <c r="N9" s="965">
        <v>0</v>
      </c>
      <c r="O9" s="799">
        <f t="shared" si="4"/>
        <v>0</v>
      </c>
      <c r="P9" s="380"/>
      <c r="Q9" s="938">
        <f t="shared" si="5"/>
        <v>4250000</v>
      </c>
      <c r="R9" s="939">
        <f t="shared" si="6"/>
        <v>23.253822586465237</v>
      </c>
      <c r="S9" s="965">
        <v>0</v>
      </c>
    </row>
    <row r="10" spans="1:19" ht="20.25" customHeight="1">
      <c r="A10" s="379" t="s">
        <v>100</v>
      </c>
      <c r="B10" s="385">
        <f>'10'!I10</f>
        <v>479160</v>
      </c>
      <c r="C10" s="494">
        <f t="shared" si="0"/>
        <v>4.4921918213533427</v>
      </c>
      <c r="D10" s="421"/>
      <c r="E10" s="385">
        <f>'11'!I10</f>
        <v>116943</v>
      </c>
      <c r="F10" s="935">
        <f t="shared" si="1"/>
        <v>1.5583147765733225</v>
      </c>
      <c r="G10" s="334"/>
      <c r="H10" s="965">
        <v>0</v>
      </c>
      <c r="I10" s="936">
        <f t="shared" si="2"/>
        <v>0</v>
      </c>
      <c r="J10" s="458"/>
      <c r="K10" s="965">
        <v>0</v>
      </c>
      <c r="L10" s="936">
        <f t="shared" si="3"/>
        <v>0</v>
      </c>
      <c r="M10" s="458"/>
      <c r="N10" s="385">
        <f>'14'!I10</f>
        <v>35</v>
      </c>
      <c r="O10" s="799">
        <f t="shared" si="4"/>
        <v>1.4601585314977055</v>
      </c>
      <c r="P10" s="380"/>
      <c r="Q10" s="938">
        <f t="shared" si="5"/>
        <v>596138</v>
      </c>
      <c r="R10" s="939">
        <f t="shared" si="6"/>
        <v>3.2617617150706382</v>
      </c>
      <c r="S10" s="965">
        <v>0</v>
      </c>
    </row>
    <row r="11" spans="1:19" ht="20.25" customHeight="1">
      <c r="A11" s="379" t="s">
        <v>102</v>
      </c>
      <c r="B11" s="385">
        <f>'10'!I11</f>
        <v>329970</v>
      </c>
      <c r="C11" s="494">
        <f t="shared" si="0"/>
        <v>3.0935147660321447</v>
      </c>
      <c r="D11" s="421"/>
      <c r="E11" s="385">
        <f>'11'!I11</f>
        <v>508318</v>
      </c>
      <c r="F11" s="935">
        <f t="shared" si="1"/>
        <v>6.7735516499337125</v>
      </c>
      <c r="G11" s="334"/>
      <c r="H11" s="385">
        <f>'12'!J11</f>
        <v>268</v>
      </c>
      <c r="I11" s="936">
        <f t="shared" si="2"/>
        <v>4.8357993504150123</v>
      </c>
      <c r="J11" s="458"/>
      <c r="K11" s="385">
        <f>'13'!J11</f>
        <v>255</v>
      </c>
      <c r="L11" s="936">
        <f t="shared" si="3"/>
        <v>0.26109660574412535</v>
      </c>
      <c r="M11" s="458"/>
      <c r="N11" s="385">
        <f>'14'!I11</f>
        <v>804</v>
      </c>
      <c r="O11" s="799">
        <f t="shared" si="4"/>
        <v>33.541927409261582</v>
      </c>
      <c r="P11" s="380"/>
      <c r="Q11" s="938">
        <f t="shared" si="5"/>
        <v>839615</v>
      </c>
      <c r="R11" s="939">
        <f t="shared" si="6"/>
        <v>4.5939431178670613</v>
      </c>
      <c r="S11" s="965">
        <v>0</v>
      </c>
    </row>
    <row r="12" spans="1:19" ht="20.25" customHeight="1">
      <c r="A12" s="379" t="s">
        <v>94</v>
      </c>
      <c r="B12" s="385">
        <f>'10'!I12</f>
        <v>308104</v>
      </c>
      <c r="C12" s="494">
        <f t="shared" si="0"/>
        <v>2.8885179667047547</v>
      </c>
      <c r="D12" s="421"/>
      <c r="E12" s="385">
        <f>'11'!I12</f>
        <v>120582</v>
      </c>
      <c r="F12" s="935">
        <f t="shared" si="1"/>
        <v>1.6068059857260748</v>
      </c>
      <c r="G12" s="334"/>
      <c r="H12" s="965">
        <v>0</v>
      </c>
      <c r="I12" s="936">
        <f t="shared" si="2"/>
        <v>0</v>
      </c>
      <c r="J12" s="458"/>
      <c r="K12" s="965">
        <v>0</v>
      </c>
      <c r="L12" s="936">
        <f t="shared" si="3"/>
        <v>0</v>
      </c>
      <c r="M12" s="458"/>
      <c r="N12" s="965">
        <v>0</v>
      </c>
      <c r="O12" s="799">
        <f t="shared" si="4"/>
        <v>0</v>
      </c>
      <c r="P12" s="380"/>
      <c r="Q12" s="938">
        <f t="shared" si="5"/>
        <v>428686</v>
      </c>
      <c r="R12" s="939">
        <f t="shared" si="6"/>
        <v>2.345550162188573</v>
      </c>
      <c r="S12" s="965">
        <v>0</v>
      </c>
    </row>
    <row r="13" spans="1:19" ht="20.25" customHeight="1">
      <c r="A13" s="379" t="s">
        <v>101</v>
      </c>
      <c r="B13" s="385">
        <f>'10'!I13</f>
        <v>406835</v>
      </c>
      <c r="C13" s="494">
        <f t="shared" si="0"/>
        <v>3.8141348602560465</v>
      </c>
      <c r="D13" s="421"/>
      <c r="E13" s="385">
        <f>'11'!I13</f>
        <v>692364</v>
      </c>
      <c r="F13" s="935">
        <f t="shared" si="1"/>
        <v>9.2260421912163348</v>
      </c>
      <c r="G13" s="334"/>
      <c r="H13" s="385">
        <v>450</v>
      </c>
      <c r="I13" s="936">
        <f t="shared" si="2"/>
        <v>8.1198123421147592</v>
      </c>
      <c r="J13" s="458"/>
      <c r="K13" s="965">
        <v>0</v>
      </c>
      <c r="L13" s="936">
        <f t="shared" si="3"/>
        <v>0</v>
      </c>
      <c r="M13" s="458"/>
      <c r="N13" s="385">
        <f>'14'!I13</f>
        <v>270</v>
      </c>
      <c r="O13" s="799">
        <f t="shared" si="4"/>
        <v>11.264080100125156</v>
      </c>
      <c r="P13" s="380"/>
      <c r="Q13" s="938">
        <f t="shared" si="5"/>
        <v>1099919</v>
      </c>
      <c r="R13" s="939">
        <f t="shared" si="6"/>
        <v>6.0181932436428838</v>
      </c>
      <c r="S13" s="385">
        <v>200</v>
      </c>
    </row>
    <row r="14" spans="1:19" ht="20.25" customHeight="1">
      <c r="A14" s="381" t="s">
        <v>99</v>
      </c>
      <c r="B14" s="385">
        <f>'10'!I14</f>
        <v>443243</v>
      </c>
      <c r="C14" s="494">
        <f t="shared" si="0"/>
        <v>4.1554649375409456</v>
      </c>
      <c r="D14" s="422"/>
      <c r="E14" s="385">
        <f>'11'!I14</f>
        <v>387990</v>
      </c>
      <c r="F14" s="935">
        <f t="shared" si="1"/>
        <v>5.1701303212905723</v>
      </c>
      <c r="G14" s="334"/>
      <c r="H14" s="385">
        <f>'12'!J14</f>
        <v>51</v>
      </c>
      <c r="I14" s="936">
        <f t="shared" si="2"/>
        <v>0.92024539877300615</v>
      </c>
      <c r="J14" s="458"/>
      <c r="K14" s="385">
        <f>'13'!J14</f>
        <v>5450</v>
      </c>
      <c r="L14" s="936">
        <f t="shared" si="3"/>
        <v>5.5803000051195415</v>
      </c>
      <c r="M14" s="458"/>
      <c r="N14" s="385">
        <f>'14'!I14</f>
        <v>73</v>
      </c>
      <c r="O14" s="799">
        <f t="shared" si="4"/>
        <v>3.045473508552357</v>
      </c>
      <c r="P14" s="380"/>
      <c r="Q14" s="938">
        <f t="shared" si="5"/>
        <v>836807</v>
      </c>
      <c r="R14" s="939">
        <f t="shared" si="6"/>
        <v>4.578579180496992</v>
      </c>
      <c r="S14" s="965">
        <v>0</v>
      </c>
    </row>
    <row r="15" spans="1:19" ht="20.25" customHeight="1">
      <c r="A15" s="381" t="s">
        <v>103</v>
      </c>
      <c r="B15" s="385">
        <f>'10'!I15</f>
        <v>400000</v>
      </c>
      <c r="C15" s="494">
        <f t="shared" si="0"/>
        <v>3.7500557820797589</v>
      </c>
      <c r="D15" s="422"/>
      <c r="E15" s="385">
        <f>'11'!I15</f>
        <v>418200</v>
      </c>
      <c r="F15" s="935">
        <f t="shared" si="1"/>
        <v>5.5726913074144111</v>
      </c>
      <c r="G15" s="334"/>
      <c r="H15" s="385">
        <f>'12'!I15</f>
        <v>1650</v>
      </c>
      <c r="I15" s="936">
        <f t="shared" si="2"/>
        <v>29.772645254420787</v>
      </c>
      <c r="J15" s="458"/>
      <c r="K15" s="385">
        <f>'13'!J15</f>
        <v>220</v>
      </c>
      <c r="L15" s="936">
        <f t="shared" si="3"/>
        <v>0.22525981672042186</v>
      </c>
      <c r="M15" s="458"/>
      <c r="N15" s="385">
        <f>'14'!I15</f>
        <v>240</v>
      </c>
      <c r="O15" s="799">
        <f t="shared" si="4"/>
        <v>10.012515644555695</v>
      </c>
      <c r="P15" s="380"/>
      <c r="Q15" s="938">
        <f t="shared" si="5"/>
        <v>820310</v>
      </c>
      <c r="R15" s="939">
        <f t="shared" si="6"/>
        <v>4.4883160484478344</v>
      </c>
      <c r="S15" s="385">
        <f>'12'!G15</f>
        <v>1550</v>
      </c>
    </row>
    <row r="16" spans="1:19" ht="20.25" customHeight="1">
      <c r="A16" s="381" t="s">
        <v>104</v>
      </c>
      <c r="B16" s="385">
        <f>'10'!I16</f>
        <v>451000</v>
      </c>
      <c r="C16" s="494">
        <f t="shared" si="0"/>
        <v>4.228187894294928</v>
      </c>
      <c r="D16" s="422"/>
      <c r="E16" s="385">
        <f>'11'!I16</f>
        <v>220110</v>
      </c>
      <c r="F16" s="935">
        <f t="shared" si="1"/>
        <v>2.9330585453729938</v>
      </c>
      <c r="G16" s="334"/>
      <c r="H16" s="385">
        <f>'12'!J16</f>
        <v>210</v>
      </c>
      <c r="I16" s="936">
        <f t="shared" si="2"/>
        <v>3.7892457596535549</v>
      </c>
      <c r="J16" s="458"/>
      <c r="K16" s="385">
        <f>'13'!J16</f>
        <v>175</v>
      </c>
      <c r="L16" s="936">
        <f t="shared" si="3"/>
        <v>0.17918394511851737</v>
      </c>
      <c r="M16" s="458"/>
      <c r="N16" s="385">
        <f>'14'!I16</f>
        <v>750</v>
      </c>
      <c r="O16" s="799">
        <f t="shared" si="4"/>
        <v>31.289111389236545</v>
      </c>
      <c r="P16" s="380"/>
      <c r="Q16" s="938">
        <f t="shared" si="5"/>
        <v>672245</v>
      </c>
      <c r="R16" s="939">
        <f t="shared" si="6"/>
        <v>3.6781802269737227</v>
      </c>
      <c r="S16" s="965">
        <v>0</v>
      </c>
    </row>
    <row r="17" spans="1:19" ht="20.25" customHeight="1">
      <c r="A17" s="381" t="s">
        <v>105</v>
      </c>
      <c r="B17" s="385">
        <f>'10'!I17</f>
        <v>161450</v>
      </c>
      <c r="C17" s="494">
        <f t="shared" si="0"/>
        <v>1.5136162650419425</v>
      </c>
      <c r="D17" s="422"/>
      <c r="E17" s="385">
        <f>'11'!I17</f>
        <v>130000</v>
      </c>
      <c r="F17" s="935">
        <f t="shared" si="1"/>
        <v>1.7323048062263833</v>
      </c>
      <c r="G17" s="334"/>
      <c r="H17" s="385">
        <f>'12'!I17</f>
        <v>150</v>
      </c>
      <c r="I17" s="936">
        <f t="shared" si="2"/>
        <v>2.7066041140382535</v>
      </c>
      <c r="J17" s="458"/>
      <c r="K17" s="385">
        <f>'13'!J17</f>
        <v>1300</v>
      </c>
      <c r="L17" s="936">
        <f t="shared" si="3"/>
        <v>1.3310807351661291</v>
      </c>
      <c r="M17" s="458"/>
      <c r="N17" s="965">
        <v>0</v>
      </c>
      <c r="O17" s="799">
        <f t="shared" si="4"/>
        <v>0</v>
      </c>
      <c r="P17" s="380"/>
      <c r="Q17" s="938">
        <f t="shared" si="5"/>
        <v>292900</v>
      </c>
      <c r="R17" s="939">
        <f t="shared" si="6"/>
        <v>1.6025987377825099</v>
      </c>
      <c r="S17" s="385">
        <f>'12'!G17</f>
        <v>1300</v>
      </c>
    </row>
    <row r="18" spans="1:19" ht="20.25" customHeight="1">
      <c r="A18" s="381" t="s">
        <v>106</v>
      </c>
      <c r="B18" s="385">
        <f>'10'!I18</f>
        <v>343456</v>
      </c>
      <c r="C18" s="494">
        <f t="shared" si="0"/>
        <v>3.219947896724964</v>
      </c>
      <c r="D18" s="422"/>
      <c r="E18" s="385">
        <f>'11'!I18</f>
        <v>428026</v>
      </c>
      <c r="F18" s="935">
        <f t="shared" si="1"/>
        <v>5.7036268999219528</v>
      </c>
      <c r="G18" s="334"/>
      <c r="H18" s="385">
        <f>'12'!H18</f>
        <v>750</v>
      </c>
      <c r="I18" s="936">
        <f t="shared" si="2"/>
        <v>13.533020570191267</v>
      </c>
      <c r="J18" s="458"/>
      <c r="K18" s="965">
        <v>0</v>
      </c>
      <c r="L18" s="936">
        <f t="shared" si="3"/>
        <v>0</v>
      </c>
      <c r="M18" s="458"/>
      <c r="N18" s="385">
        <f>'14'!I18</f>
        <v>124</v>
      </c>
      <c r="O18" s="799">
        <f t="shared" si="4"/>
        <v>5.1731330830204421</v>
      </c>
      <c r="P18" s="380"/>
      <c r="Q18" s="938">
        <f t="shared" si="5"/>
        <v>772356</v>
      </c>
      <c r="R18" s="939">
        <f t="shared" si="6"/>
        <v>4.2259363288451635</v>
      </c>
      <c r="S18" s="385">
        <v>1500</v>
      </c>
    </row>
    <row r="19" spans="1:19" ht="20.25" customHeight="1">
      <c r="A19" s="381" t="s">
        <v>107</v>
      </c>
      <c r="B19" s="385">
        <f>'10'!I19</f>
        <v>165825</v>
      </c>
      <c r="C19" s="494">
        <f t="shared" si="0"/>
        <v>1.5546325001584398</v>
      </c>
      <c r="D19" s="422"/>
      <c r="E19" s="385">
        <f>'11'!I19</f>
        <v>600000</v>
      </c>
      <c r="F19" s="935">
        <f t="shared" si="1"/>
        <v>7.9952529518140762</v>
      </c>
      <c r="G19" s="334"/>
      <c r="H19" s="965">
        <v>0</v>
      </c>
      <c r="I19" s="936">
        <f t="shared" si="2"/>
        <v>0</v>
      </c>
      <c r="J19" s="458"/>
      <c r="K19" s="965">
        <v>0</v>
      </c>
      <c r="L19" s="936">
        <f t="shared" si="3"/>
        <v>0</v>
      </c>
      <c r="M19" s="458"/>
      <c r="N19" s="965">
        <v>0</v>
      </c>
      <c r="O19" s="799">
        <f t="shared" si="4"/>
        <v>0</v>
      </c>
      <c r="P19" s="380"/>
      <c r="Q19" s="938">
        <f t="shared" si="5"/>
        <v>765825</v>
      </c>
      <c r="R19" s="939">
        <f t="shared" si="6"/>
        <v>4.1902020428893501</v>
      </c>
      <c r="S19" s="385">
        <v>7950</v>
      </c>
    </row>
    <row r="20" spans="1:19" ht="20.25" customHeight="1" thickBot="1">
      <c r="A20" s="381" t="s">
        <v>108</v>
      </c>
      <c r="B20" s="385">
        <f>'10'!I20</f>
        <v>339480</v>
      </c>
      <c r="C20" s="494">
        <f t="shared" si="0"/>
        <v>3.1826723422510907</v>
      </c>
      <c r="D20" s="519"/>
      <c r="E20" s="385">
        <f>'11'!I20</f>
        <v>2214900</v>
      </c>
      <c r="F20" s="935">
        <f t="shared" si="1"/>
        <v>29.514476271621664</v>
      </c>
      <c r="G20" s="330"/>
      <c r="H20" s="965">
        <v>0</v>
      </c>
      <c r="I20" s="936">
        <f t="shared" si="2"/>
        <v>0</v>
      </c>
      <c r="J20" s="500"/>
      <c r="K20" s="965">
        <v>0</v>
      </c>
      <c r="L20" s="936">
        <f t="shared" si="3"/>
        <v>0</v>
      </c>
      <c r="M20" s="500"/>
      <c r="N20" s="965">
        <v>0</v>
      </c>
      <c r="O20" s="799">
        <f t="shared" si="4"/>
        <v>0</v>
      </c>
      <c r="P20" s="521"/>
      <c r="Q20" s="938">
        <f t="shared" si="5"/>
        <v>2554380</v>
      </c>
      <c r="R20" s="939">
        <f t="shared" si="6"/>
        <v>13.976258667862368</v>
      </c>
      <c r="S20" s="385">
        <v>10534</v>
      </c>
    </row>
    <row r="21" spans="1:19" ht="20.25" customHeight="1" thickTop="1" thickBot="1">
      <c r="A21" s="347" t="s">
        <v>352</v>
      </c>
      <c r="B21" s="386">
        <f>SUM(B5:B20)</f>
        <v>10666508</v>
      </c>
      <c r="C21" s="497">
        <f t="shared" si="0"/>
        <v>100</v>
      </c>
      <c r="D21" s="423"/>
      <c r="E21" s="386">
        <f>SUM(E5:E20)</f>
        <v>7504453</v>
      </c>
      <c r="F21" s="497">
        <f t="shared" si="1"/>
        <v>100</v>
      </c>
      <c r="G21" s="350"/>
      <c r="H21" s="386">
        <f>SUM(H5:H20)</f>
        <v>5542</v>
      </c>
      <c r="I21" s="497">
        <f t="shared" si="2"/>
        <v>100</v>
      </c>
      <c r="J21" s="350"/>
      <c r="K21" s="386">
        <f>SUM(K5:K20)</f>
        <v>97665</v>
      </c>
      <c r="L21" s="497">
        <f t="shared" si="3"/>
        <v>100</v>
      </c>
      <c r="M21" s="350"/>
      <c r="N21" s="386">
        <f>SUM(N5:N20)</f>
        <v>2397</v>
      </c>
      <c r="O21" s="497">
        <f t="shared" si="4"/>
        <v>100</v>
      </c>
      <c r="P21" s="382"/>
      <c r="Q21" s="386">
        <f t="shared" si="5"/>
        <v>18276565</v>
      </c>
      <c r="R21" s="497">
        <f t="shared" si="6"/>
        <v>100</v>
      </c>
      <c r="S21" s="386">
        <f>SUM(S5:S20)</f>
        <v>23333</v>
      </c>
    </row>
    <row r="22" spans="1:19" s="318" customFormat="1" ht="17.25" customHeight="1" thickTop="1">
      <c r="A22" s="1078" t="s">
        <v>366</v>
      </c>
      <c r="B22" s="1078"/>
      <c r="C22" s="1078"/>
      <c r="D22" s="1078"/>
      <c r="E22" s="1078"/>
      <c r="F22" s="1078"/>
      <c r="G22" s="1078"/>
      <c r="H22" s="1078"/>
      <c r="I22" s="1078"/>
      <c r="J22" s="1078"/>
      <c r="K22" s="1078"/>
      <c r="L22" s="677"/>
      <c r="M22" s="677"/>
      <c r="N22" s="677"/>
      <c r="O22" s="677"/>
      <c r="P22" s="677"/>
      <c r="Q22" s="677"/>
    </row>
    <row r="23" spans="1:19" s="318" customFormat="1" ht="17.25" customHeight="1">
      <c r="A23" s="1009" t="s">
        <v>367</v>
      </c>
      <c r="B23" s="1009"/>
      <c r="C23" s="1009"/>
      <c r="D23" s="1009"/>
      <c r="E23" s="1009"/>
      <c r="F23" s="1009"/>
      <c r="G23" s="1009"/>
      <c r="H23" s="1009"/>
      <c r="I23" s="1009"/>
      <c r="J23" s="1009"/>
      <c r="K23" s="1009"/>
      <c r="L23" s="1009"/>
      <c r="M23" s="1009"/>
      <c r="N23" s="1009"/>
      <c r="O23" s="1009"/>
      <c r="P23" s="1009"/>
      <c r="Q23" s="1009"/>
      <c r="R23" s="324"/>
    </row>
    <row r="24" spans="1:19" s="318" customFormat="1" ht="17.25" customHeight="1" thickBot="1">
      <c r="A24" s="1077"/>
      <c r="B24" s="1077"/>
      <c r="C24" s="1077"/>
      <c r="D24" s="1077"/>
      <c r="E24" s="1077"/>
      <c r="F24" s="1077"/>
      <c r="G24" s="1077"/>
      <c r="H24" s="1077"/>
      <c r="I24" s="1077"/>
      <c r="J24" s="1077"/>
      <c r="K24" s="1077"/>
      <c r="L24" s="1077"/>
      <c r="M24" s="1077"/>
      <c r="N24" s="1077"/>
      <c r="O24" s="1077"/>
      <c r="P24" s="1077"/>
      <c r="Q24" s="1077"/>
      <c r="R24" s="324"/>
    </row>
    <row r="25" spans="1:19" ht="17.25" customHeight="1">
      <c r="A25" s="1086" t="s">
        <v>294</v>
      </c>
      <c r="B25" s="1086"/>
      <c r="C25" s="1086"/>
      <c r="D25" s="1086"/>
      <c r="E25" s="1086"/>
      <c r="F25" s="454"/>
      <c r="G25" s="454"/>
      <c r="H25" s="454"/>
      <c r="I25" s="454"/>
      <c r="J25" s="1086"/>
      <c r="K25" s="1086"/>
      <c r="L25" s="1086"/>
      <c r="M25" s="1086"/>
      <c r="N25" s="1086"/>
      <c r="O25" s="1086"/>
      <c r="P25" s="1086"/>
      <c r="Q25" s="433"/>
      <c r="R25" s="449"/>
      <c r="S25" s="449">
        <v>33</v>
      </c>
    </row>
    <row r="31" spans="1:19">
      <c r="O31">
        <v>16685776</v>
      </c>
    </row>
  </sheetData>
  <mergeCells count="14">
    <mergeCell ref="S3:S4"/>
    <mergeCell ref="A1:S1"/>
    <mergeCell ref="A25:E25"/>
    <mergeCell ref="J25:P25"/>
    <mergeCell ref="A3:A4"/>
    <mergeCell ref="B3:C3"/>
    <mergeCell ref="E3:F3"/>
    <mergeCell ref="H3:I3"/>
    <mergeCell ref="N3:O3"/>
    <mergeCell ref="Q3:R3"/>
    <mergeCell ref="A23:Q23"/>
    <mergeCell ref="A24:Q24"/>
    <mergeCell ref="K3:L3"/>
    <mergeCell ref="A22:K22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95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AK26"/>
  <sheetViews>
    <sheetView rightToLeft="1" view="pageBreakPreview" topLeftCell="A7" zoomScale="90" zoomScaleNormal="110" zoomScaleSheetLayoutView="90" workbookViewId="0">
      <selection activeCell="R18" sqref="R18"/>
    </sheetView>
  </sheetViews>
  <sheetFormatPr defaultRowHeight="15"/>
  <cols>
    <col min="1" max="1" width="10" customWidth="1"/>
    <col min="2" max="2" width="11.7109375" customWidth="1"/>
    <col min="3" max="3" width="6.7109375" customWidth="1"/>
    <col min="4" max="4" width="1.42578125" customWidth="1"/>
    <col min="5" max="5" width="11.7109375" customWidth="1"/>
    <col min="6" max="6" width="6.7109375" customWidth="1"/>
    <col min="7" max="7" width="1.5703125" customWidth="1"/>
    <col min="8" max="8" width="11.7109375" customWidth="1"/>
    <col min="9" max="9" width="6.7109375" customWidth="1"/>
    <col min="10" max="10" width="1.42578125" customWidth="1"/>
    <col min="11" max="11" width="11.7109375" customWidth="1"/>
    <col min="12" max="12" width="6.140625" customWidth="1"/>
    <col min="13" max="13" width="1.42578125" customWidth="1"/>
    <col min="14" max="14" width="10.85546875" customWidth="1"/>
    <col min="15" max="15" width="6.7109375" customWidth="1"/>
    <col min="16" max="16" width="1.42578125" customWidth="1"/>
    <col min="17" max="17" width="12.140625" customWidth="1"/>
    <col min="18" max="18" width="9.28515625" customWidth="1"/>
    <col min="19" max="19" width="2" customWidth="1"/>
    <col min="20" max="20" width="11.7109375" customWidth="1"/>
    <col min="21" max="21" width="6.7109375" customWidth="1"/>
  </cols>
  <sheetData>
    <row r="1" spans="1:37" ht="22.5" customHeight="1">
      <c r="A1" s="1090" t="s">
        <v>451</v>
      </c>
      <c r="B1" s="1090"/>
      <c r="C1" s="1090"/>
      <c r="D1" s="1090"/>
      <c r="E1" s="1090"/>
      <c r="F1" s="1090"/>
      <c r="G1" s="1090"/>
      <c r="H1" s="1090"/>
      <c r="I1" s="1090"/>
      <c r="J1" s="1090"/>
      <c r="K1" s="1090"/>
      <c r="L1" s="1090"/>
      <c r="M1" s="1090"/>
      <c r="N1" s="1090"/>
      <c r="O1" s="1090"/>
      <c r="P1" s="1090"/>
      <c r="Q1" s="1090"/>
      <c r="R1" s="1090"/>
      <c r="S1" s="1090"/>
      <c r="T1" s="1090"/>
    </row>
    <row r="2" spans="1:37" ht="22.5" customHeight="1" thickBot="1">
      <c r="A2" s="377" t="s">
        <v>640</v>
      </c>
      <c r="B2" s="378"/>
      <c r="C2" s="378"/>
      <c r="D2" s="378"/>
      <c r="E2" s="378"/>
      <c r="F2" s="378"/>
      <c r="G2" s="378"/>
      <c r="H2" s="378"/>
      <c r="I2" s="378"/>
      <c r="J2" s="377"/>
      <c r="K2" s="378"/>
      <c r="L2" s="378"/>
      <c r="M2" s="377"/>
      <c r="N2" s="378"/>
      <c r="O2" s="378"/>
      <c r="P2" s="378"/>
      <c r="Q2" s="378"/>
      <c r="R2" s="378"/>
      <c r="S2" s="378"/>
      <c r="T2" s="378"/>
    </row>
    <row r="3" spans="1:37" ht="39" customHeight="1" thickTop="1">
      <c r="A3" s="1087" t="s">
        <v>95</v>
      </c>
      <c r="B3" s="1089" t="s">
        <v>304</v>
      </c>
      <c r="C3" s="1089"/>
      <c r="D3" s="438"/>
      <c r="E3" s="1089" t="s">
        <v>295</v>
      </c>
      <c r="F3" s="1089"/>
      <c r="G3" s="438"/>
      <c r="H3" s="1089" t="s">
        <v>300</v>
      </c>
      <c r="I3" s="1089"/>
      <c r="J3" s="438"/>
      <c r="K3" s="1089" t="s">
        <v>397</v>
      </c>
      <c r="L3" s="1089"/>
      <c r="M3" s="596"/>
      <c r="N3" s="1089" t="s">
        <v>302</v>
      </c>
      <c r="O3" s="1089"/>
      <c r="P3" s="438"/>
      <c r="Q3" s="1091" t="s">
        <v>361</v>
      </c>
      <c r="R3" s="1091"/>
      <c r="S3" s="438"/>
      <c r="T3" s="1089" t="s">
        <v>372</v>
      </c>
      <c r="U3" s="1089"/>
    </row>
    <row r="4" spans="1:37" ht="29.25" customHeight="1">
      <c r="A4" s="1088"/>
      <c r="B4" s="450" t="s">
        <v>354</v>
      </c>
      <c r="C4" s="451" t="s">
        <v>293</v>
      </c>
      <c r="D4" s="383"/>
      <c r="E4" s="450" t="s">
        <v>354</v>
      </c>
      <c r="F4" s="451" t="s">
        <v>293</v>
      </c>
      <c r="G4" s="383"/>
      <c r="H4" s="450" t="s">
        <v>354</v>
      </c>
      <c r="I4" s="451" t="s">
        <v>293</v>
      </c>
      <c r="J4" s="383"/>
      <c r="K4" s="450" t="s">
        <v>354</v>
      </c>
      <c r="L4" s="451" t="s">
        <v>293</v>
      </c>
      <c r="M4" s="383"/>
      <c r="N4" s="450" t="s">
        <v>354</v>
      </c>
      <c r="O4" s="451" t="s">
        <v>293</v>
      </c>
      <c r="P4" s="420"/>
      <c r="Q4" s="450" t="s">
        <v>354</v>
      </c>
      <c r="R4" s="451" t="s">
        <v>293</v>
      </c>
      <c r="S4" s="420"/>
      <c r="T4" s="450" t="s">
        <v>354</v>
      </c>
      <c r="U4" s="451" t="s">
        <v>293</v>
      </c>
    </row>
    <row r="5" spans="1:37" ht="21" customHeight="1">
      <c r="A5" s="309" t="s">
        <v>96</v>
      </c>
      <c r="B5" s="323">
        <f>'10'!F5</f>
        <v>1504490</v>
      </c>
      <c r="C5" s="494">
        <f>B5/9354627*100</f>
        <v>16.082843281725719</v>
      </c>
      <c r="D5" s="421"/>
      <c r="E5" s="934">
        <f>'11'!F5</f>
        <v>139500</v>
      </c>
      <c r="F5" s="935">
        <f>E5/5336213*100</f>
        <v>2.6142134881047663</v>
      </c>
      <c r="G5" s="334"/>
      <c r="H5" s="793">
        <v>0</v>
      </c>
      <c r="I5" s="936">
        <f>H5/16149*100</f>
        <v>0</v>
      </c>
      <c r="J5" s="937"/>
      <c r="K5" s="934">
        <f>'13'!I5</f>
        <v>4480</v>
      </c>
      <c r="L5" s="936">
        <f>K5/89692*100</f>
        <v>4.9948713374659945</v>
      </c>
      <c r="M5" s="937"/>
      <c r="N5" s="458">
        <v>0</v>
      </c>
      <c r="O5" s="799">
        <f>N5/1822*100</f>
        <v>0</v>
      </c>
      <c r="P5" s="380"/>
      <c r="Q5" s="380">
        <v>0</v>
      </c>
      <c r="R5" s="940">
        <f>Q5/23333*100</f>
        <v>0</v>
      </c>
      <c r="S5" s="380"/>
      <c r="T5" s="938">
        <f>B5+E5+H5+K5+N5-Q5</f>
        <v>1648470</v>
      </c>
      <c r="U5" s="939">
        <f>T5/14775170*100</f>
        <v>11.157028988498947</v>
      </c>
      <c r="V5" s="312"/>
      <c r="W5" s="323">
        <v>0</v>
      </c>
      <c r="X5" s="494"/>
      <c r="Y5" s="421"/>
      <c r="Z5" s="385">
        <v>0</v>
      </c>
      <c r="AA5" s="498"/>
      <c r="AB5" s="323"/>
      <c r="AC5" s="388">
        <v>0</v>
      </c>
      <c r="AD5" s="499"/>
      <c r="AE5" s="336"/>
      <c r="AF5" s="388">
        <v>0</v>
      </c>
      <c r="AG5" s="499"/>
      <c r="AH5" s="336"/>
      <c r="AI5" s="321">
        <v>0</v>
      </c>
      <c r="AK5" s="656">
        <f>W5+Z5+AC5+AF5+AI5</f>
        <v>0</v>
      </c>
    </row>
    <row r="6" spans="1:37" ht="21" customHeight="1">
      <c r="A6" s="309" t="s">
        <v>97</v>
      </c>
      <c r="B6" s="323">
        <f>'10'!F6</f>
        <v>358841</v>
      </c>
      <c r="C6" s="494">
        <f t="shared" ref="C6:C21" si="0">B6/9354627*100</f>
        <v>3.8359733637696083</v>
      </c>
      <c r="D6" s="421"/>
      <c r="E6" s="934">
        <f>'11'!F6</f>
        <v>54575</v>
      </c>
      <c r="F6" s="935">
        <f t="shared" ref="F6:F21" si="1">E6/5336213*100</f>
        <v>1.022729040238836</v>
      </c>
      <c r="G6" s="334"/>
      <c r="H6" s="793">
        <f>'12'!F6</f>
        <v>558</v>
      </c>
      <c r="I6" s="936">
        <f t="shared" ref="I6:I21" si="2">H6/16149*100</f>
        <v>3.4553223109790081</v>
      </c>
      <c r="J6" s="937"/>
      <c r="K6" s="934">
        <f>'13'!I6</f>
        <v>78167</v>
      </c>
      <c r="L6" s="936">
        <f t="shared" ref="L6:L21" si="3">K6/89692*100</f>
        <v>87.150470499041162</v>
      </c>
      <c r="M6" s="937"/>
      <c r="N6" s="458">
        <f>'14'!F6</f>
        <v>0</v>
      </c>
      <c r="O6" s="799">
        <f t="shared" ref="O6:O21" si="4">N6/1822*100</f>
        <v>0</v>
      </c>
      <c r="P6" s="380"/>
      <c r="Q6" s="380">
        <v>0</v>
      </c>
      <c r="R6" s="940">
        <f t="shared" ref="R6:R21" si="5">Q6/23333*100</f>
        <v>0</v>
      </c>
      <c r="S6" s="380"/>
      <c r="T6" s="938">
        <f t="shared" ref="T6:T21" si="6">B6+E6+H6+K6+N6-Q6</f>
        <v>492141</v>
      </c>
      <c r="U6" s="939">
        <f t="shared" ref="U6:U21" si="7">T6/14775170*100</f>
        <v>3.3308652286234275</v>
      </c>
      <c r="V6" s="312"/>
      <c r="W6" s="323">
        <v>312048</v>
      </c>
      <c r="X6" s="494"/>
      <c r="Y6" s="421"/>
      <c r="Z6" s="385">
        <v>20878</v>
      </c>
      <c r="AA6" s="498"/>
      <c r="AB6" s="323"/>
      <c r="AC6" s="388">
        <v>558</v>
      </c>
      <c r="AD6" s="499"/>
      <c r="AE6" s="336"/>
      <c r="AF6" s="388">
        <v>78167</v>
      </c>
      <c r="AG6" s="499"/>
      <c r="AH6" s="336"/>
      <c r="AI6" s="321">
        <v>0</v>
      </c>
      <c r="AK6" s="656">
        <f t="shared" ref="AK6:AK20" si="8">W6+Z6+AC6+AF6+AI6</f>
        <v>411651</v>
      </c>
    </row>
    <row r="7" spans="1:37" ht="21" customHeight="1">
      <c r="A7" s="319" t="s">
        <v>98</v>
      </c>
      <c r="B7" s="323">
        <f>'10'!F7</f>
        <v>398208</v>
      </c>
      <c r="C7" s="494">
        <f t="shared" si="0"/>
        <v>4.2568025427416822</v>
      </c>
      <c r="D7" s="421"/>
      <c r="E7" s="934">
        <f>'11'!F7</f>
        <v>310500</v>
      </c>
      <c r="F7" s="935">
        <f t="shared" si="1"/>
        <v>5.818733247717061</v>
      </c>
      <c r="G7" s="334"/>
      <c r="H7" s="793">
        <f>'12'!F7</f>
        <v>299</v>
      </c>
      <c r="I7" s="936">
        <f t="shared" si="2"/>
        <v>1.8515078333023718</v>
      </c>
      <c r="J7" s="458"/>
      <c r="K7" s="934">
        <f>'13'!I7</f>
        <v>235</v>
      </c>
      <c r="L7" s="936">
        <f t="shared" si="3"/>
        <v>0.26200775988939928</v>
      </c>
      <c r="M7" s="458"/>
      <c r="N7" s="458">
        <f>'14'!F7</f>
        <v>99</v>
      </c>
      <c r="O7" s="799">
        <f t="shared" si="4"/>
        <v>5.433589462129528</v>
      </c>
      <c r="P7" s="380"/>
      <c r="Q7" s="380">
        <v>299</v>
      </c>
      <c r="R7" s="940">
        <f t="shared" si="5"/>
        <v>1.2814468778125401</v>
      </c>
      <c r="S7" s="380"/>
      <c r="T7" s="938">
        <f t="shared" si="6"/>
        <v>709042</v>
      </c>
      <c r="U7" s="939">
        <f t="shared" si="7"/>
        <v>4.798875410570572</v>
      </c>
      <c r="V7" s="322"/>
      <c r="W7" s="323">
        <v>350098</v>
      </c>
      <c r="X7" s="494"/>
      <c r="Y7" s="421"/>
      <c r="Z7" s="385">
        <v>300600</v>
      </c>
      <c r="AA7" s="498"/>
      <c r="AB7" s="323"/>
      <c r="AC7" s="388">
        <v>442</v>
      </c>
      <c r="AD7" s="499"/>
      <c r="AE7" s="321"/>
      <c r="AF7" s="388">
        <v>0</v>
      </c>
      <c r="AG7" s="499"/>
      <c r="AH7" s="321"/>
      <c r="AI7" s="321">
        <v>660</v>
      </c>
      <c r="AK7" s="656">
        <f t="shared" si="8"/>
        <v>651800</v>
      </c>
    </row>
    <row r="8" spans="1:37" ht="21" customHeight="1">
      <c r="A8" s="319" t="s">
        <v>379</v>
      </c>
      <c r="B8" s="323">
        <f>'10'!F8</f>
        <v>171744</v>
      </c>
      <c r="C8" s="494">
        <f t="shared" si="0"/>
        <v>1.8359256868285607</v>
      </c>
      <c r="D8" s="421"/>
      <c r="E8" s="934">
        <f>'11'!F8</f>
        <v>366488</v>
      </c>
      <c r="F8" s="935">
        <f t="shared" si="1"/>
        <v>6.8679417407063781</v>
      </c>
      <c r="G8" s="334"/>
      <c r="H8" s="793">
        <f>'12'!F8</f>
        <v>450</v>
      </c>
      <c r="I8" s="936">
        <f t="shared" si="2"/>
        <v>2.7865502507895226</v>
      </c>
      <c r="J8" s="937"/>
      <c r="K8" s="793">
        <f>'13'!I8</f>
        <v>0</v>
      </c>
      <c r="L8" s="936">
        <f t="shared" si="3"/>
        <v>0</v>
      </c>
      <c r="M8" s="937"/>
      <c r="N8" s="458">
        <f>'14'!F8</f>
        <v>0</v>
      </c>
      <c r="O8" s="799">
        <f t="shared" si="4"/>
        <v>0</v>
      </c>
      <c r="P8" s="380"/>
      <c r="Q8" s="380">
        <v>0</v>
      </c>
      <c r="R8" s="940">
        <f t="shared" si="5"/>
        <v>0</v>
      </c>
      <c r="S8" s="380"/>
      <c r="T8" s="938">
        <f t="shared" si="6"/>
        <v>538682</v>
      </c>
      <c r="U8" s="939">
        <f t="shared" si="7"/>
        <v>3.645859912271737</v>
      </c>
      <c r="V8" s="322"/>
      <c r="W8" s="323">
        <v>0</v>
      </c>
      <c r="X8" s="494"/>
      <c r="Y8" s="421"/>
      <c r="Z8" s="385">
        <v>0</v>
      </c>
      <c r="AA8" s="498"/>
      <c r="AB8" s="323"/>
      <c r="AC8" s="388">
        <v>0</v>
      </c>
      <c r="AD8" s="499"/>
      <c r="AE8" s="336"/>
      <c r="AF8" s="388">
        <v>0</v>
      </c>
      <c r="AG8" s="499"/>
      <c r="AH8" s="336"/>
      <c r="AI8" s="321">
        <v>0</v>
      </c>
      <c r="AK8" s="656">
        <f t="shared" si="8"/>
        <v>0</v>
      </c>
    </row>
    <row r="9" spans="1:37" ht="21" customHeight="1">
      <c r="A9" s="379" t="s">
        <v>109</v>
      </c>
      <c r="B9" s="323">
        <v>3888000</v>
      </c>
      <c r="C9" s="494">
        <f t="shared" si="0"/>
        <v>41.562319908639864</v>
      </c>
      <c r="D9" s="421"/>
      <c r="E9" s="934">
        <v>199612</v>
      </c>
      <c r="F9" s="935">
        <f t="shared" si="1"/>
        <v>3.7407052529574809</v>
      </c>
      <c r="G9" s="334"/>
      <c r="H9" s="793">
        <v>0</v>
      </c>
      <c r="I9" s="936">
        <f t="shared" si="2"/>
        <v>0</v>
      </c>
      <c r="J9" s="458"/>
      <c r="K9" s="793">
        <v>0</v>
      </c>
      <c r="L9" s="936">
        <f t="shared" si="3"/>
        <v>0</v>
      </c>
      <c r="M9" s="458"/>
      <c r="N9" s="458">
        <v>0</v>
      </c>
      <c r="O9" s="799">
        <f t="shared" si="4"/>
        <v>0</v>
      </c>
      <c r="P9" s="380"/>
      <c r="Q9" s="380">
        <v>0</v>
      </c>
      <c r="R9" s="940">
        <f t="shared" si="5"/>
        <v>0</v>
      </c>
      <c r="S9" s="380"/>
      <c r="T9" s="938">
        <f t="shared" si="6"/>
        <v>4087612</v>
      </c>
      <c r="U9" s="939">
        <f t="shared" si="7"/>
        <v>27.665414340410301</v>
      </c>
      <c r="V9" s="322"/>
      <c r="W9" s="323">
        <v>3888000</v>
      </c>
      <c r="X9" s="494"/>
      <c r="Y9" s="421"/>
      <c r="Z9" s="385">
        <v>199612</v>
      </c>
      <c r="AA9" s="498"/>
      <c r="AB9" s="323"/>
      <c r="AC9" s="388">
        <v>0</v>
      </c>
      <c r="AD9" s="499"/>
      <c r="AE9" s="321"/>
      <c r="AF9" s="388">
        <v>0</v>
      </c>
      <c r="AG9" s="499"/>
      <c r="AH9" s="321"/>
      <c r="AI9" s="321">
        <v>0</v>
      </c>
      <c r="AK9" s="656">
        <f t="shared" si="8"/>
        <v>4087612</v>
      </c>
    </row>
    <row r="10" spans="1:37" ht="21" customHeight="1">
      <c r="A10" s="379" t="s">
        <v>100</v>
      </c>
      <c r="B10" s="323">
        <f>'10'!F10</f>
        <v>435600</v>
      </c>
      <c r="C10" s="494">
        <f t="shared" si="0"/>
        <v>4.6565191749494659</v>
      </c>
      <c r="E10" s="934">
        <f>'11'!F10</f>
        <v>106312</v>
      </c>
      <c r="F10" s="935">
        <f t="shared" si="1"/>
        <v>1.992274296397089</v>
      </c>
      <c r="G10" s="28"/>
      <c r="H10" s="793">
        <v>0</v>
      </c>
      <c r="I10" s="936">
        <f t="shared" si="2"/>
        <v>0</v>
      </c>
      <c r="J10" s="28"/>
      <c r="K10" s="793">
        <v>0</v>
      </c>
      <c r="L10" s="936">
        <f t="shared" si="3"/>
        <v>0</v>
      </c>
      <c r="M10" s="458"/>
      <c r="N10" s="458">
        <f>'14'!F10</f>
        <v>32</v>
      </c>
      <c r="O10" s="799">
        <f t="shared" si="4"/>
        <v>1.7563117453347969</v>
      </c>
      <c r="P10" s="28"/>
      <c r="Q10" s="380">
        <v>0</v>
      </c>
      <c r="R10" s="940">
        <f t="shared" si="5"/>
        <v>0</v>
      </c>
      <c r="S10" s="28"/>
      <c r="T10" s="938">
        <f t="shared" si="6"/>
        <v>541944</v>
      </c>
      <c r="U10" s="939">
        <f t="shared" si="7"/>
        <v>3.6679374924281749</v>
      </c>
      <c r="V10" s="322"/>
      <c r="W10" s="323">
        <v>524000</v>
      </c>
      <c r="X10" s="494"/>
      <c r="Z10" s="385">
        <v>282894</v>
      </c>
      <c r="AA10" s="498"/>
      <c r="AC10" s="388">
        <v>0</v>
      </c>
      <c r="AD10" s="499"/>
      <c r="AF10" s="388">
        <v>0</v>
      </c>
      <c r="AG10" s="499"/>
      <c r="AH10" s="321"/>
      <c r="AI10" s="321">
        <v>174</v>
      </c>
      <c r="AK10" s="656">
        <f t="shared" si="8"/>
        <v>807068</v>
      </c>
    </row>
    <row r="11" spans="1:37" ht="21" customHeight="1">
      <c r="A11" s="379" t="s">
        <v>102</v>
      </c>
      <c r="B11" s="323">
        <f>'10'!F11</f>
        <v>263976</v>
      </c>
      <c r="C11" s="494">
        <f t="shared" si="0"/>
        <v>2.8218762757724067</v>
      </c>
      <c r="D11" s="421"/>
      <c r="E11" s="934">
        <f>'11'!F11</f>
        <v>406654</v>
      </c>
      <c r="F11" s="935">
        <f t="shared" si="1"/>
        <v>7.6206478264641984</v>
      </c>
      <c r="G11" s="334"/>
      <c r="H11" s="793">
        <f>'12'!F11</f>
        <v>214</v>
      </c>
      <c r="I11" s="936">
        <f t="shared" si="2"/>
        <v>1.325159452597684</v>
      </c>
      <c r="J11" s="458"/>
      <c r="K11" s="934">
        <f>'13'!I11</f>
        <v>204</v>
      </c>
      <c r="L11" s="936">
        <f t="shared" si="3"/>
        <v>0.22744503411675512</v>
      </c>
      <c r="M11" s="458"/>
      <c r="N11" s="458">
        <f>'14'!F11</f>
        <v>643</v>
      </c>
      <c r="O11" s="799">
        <f t="shared" si="4"/>
        <v>35.290889132821071</v>
      </c>
      <c r="P11" s="380"/>
      <c r="Q11" s="380">
        <v>0</v>
      </c>
      <c r="R11" s="940">
        <f t="shared" si="5"/>
        <v>0</v>
      </c>
      <c r="S11" s="380"/>
      <c r="T11" s="938">
        <f t="shared" si="6"/>
        <v>671691</v>
      </c>
      <c r="U11" s="939">
        <f t="shared" si="7"/>
        <v>4.546079672856556</v>
      </c>
      <c r="V11" s="322"/>
      <c r="W11" s="323">
        <v>263976</v>
      </c>
      <c r="X11" s="494"/>
      <c r="Y11" s="421"/>
      <c r="Z11" s="385">
        <v>385835</v>
      </c>
      <c r="AA11" s="498"/>
      <c r="AB11" s="323"/>
      <c r="AC11" s="388">
        <v>153</v>
      </c>
      <c r="AD11" s="499"/>
      <c r="AE11" s="321"/>
      <c r="AF11" s="388">
        <v>0</v>
      </c>
      <c r="AG11" s="499"/>
      <c r="AH11" s="321"/>
      <c r="AI11" s="321">
        <v>1417</v>
      </c>
      <c r="AK11" s="656">
        <f t="shared" si="8"/>
        <v>651381</v>
      </c>
    </row>
    <row r="12" spans="1:37" ht="21" customHeight="1">
      <c r="A12" s="379" t="s">
        <v>94</v>
      </c>
      <c r="B12" s="323">
        <f>'10'!F12</f>
        <v>280095</v>
      </c>
      <c r="C12" s="494">
        <f t="shared" si="0"/>
        <v>2.9941867270603093</v>
      </c>
      <c r="D12" s="421"/>
      <c r="E12" s="934">
        <f>'11'!F12</f>
        <v>109620</v>
      </c>
      <c r="F12" s="935">
        <f t="shared" si="1"/>
        <v>2.0542658248461971</v>
      </c>
      <c r="G12" s="334"/>
      <c r="H12" s="793">
        <v>0</v>
      </c>
      <c r="I12" s="936">
        <f t="shared" si="2"/>
        <v>0</v>
      </c>
      <c r="J12" s="458"/>
      <c r="K12" s="793">
        <v>0</v>
      </c>
      <c r="L12" s="936">
        <f t="shared" si="3"/>
        <v>0</v>
      </c>
      <c r="M12" s="458"/>
      <c r="N12" s="458">
        <v>0</v>
      </c>
      <c r="O12" s="799">
        <f t="shared" si="4"/>
        <v>0</v>
      </c>
      <c r="P12" s="380"/>
      <c r="Q12" s="380">
        <v>0</v>
      </c>
      <c r="R12" s="940">
        <f t="shared" si="5"/>
        <v>0</v>
      </c>
      <c r="S12" s="380"/>
      <c r="T12" s="938">
        <f t="shared" si="6"/>
        <v>389715</v>
      </c>
      <c r="U12" s="939">
        <f t="shared" si="7"/>
        <v>2.6376346262005783</v>
      </c>
      <c r="V12" s="430"/>
      <c r="W12" s="323">
        <v>478720</v>
      </c>
      <c r="X12" s="494"/>
      <c r="Y12" s="421"/>
      <c r="Z12" s="385">
        <v>92044</v>
      </c>
      <c r="AA12" s="498"/>
      <c r="AB12" s="323"/>
      <c r="AC12" s="388">
        <v>310</v>
      </c>
      <c r="AD12" s="499"/>
      <c r="AE12" s="321"/>
      <c r="AF12" s="388">
        <v>0</v>
      </c>
      <c r="AG12" s="499"/>
      <c r="AH12" s="321"/>
      <c r="AI12" s="321">
        <v>0</v>
      </c>
      <c r="AK12" s="656">
        <f t="shared" si="8"/>
        <v>571074</v>
      </c>
    </row>
    <row r="13" spans="1:37" ht="21" customHeight="1">
      <c r="A13" s="379" t="s">
        <v>101</v>
      </c>
      <c r="B13" s="323">
        <f>'10'!F13</f>
        <v>369850</v>
      </c>
      <c r="C13" s="494">
        <f t="shared" si="0"/>
        <v>3.9536584408977502</v>
      </c>
      <c r="D13" s="421"/>
      <c r="E13" s="934">
        <f>'11'!F13</f>
        <v>629422</v>
      </c>
      <c r="F13" s="935">
        <f t="shared" si="1"/>
        <v>11.795293778565435</v>
      </c>
      <c r="G13" s="334"/>
      <c r="H13" s="793">
        <f>'12'!F13</f>
        <v>403</v>
      </c>
      <c r="I13" s="936">
        <f t="shared" si="2"/>
        <v>2.4955105579292836</v>
      </c>
      <c r="J13" s="458"/>
      <c r="K13" s="793">
        <v>0</v>
      </c>
      <c r="L13" s="936">
        <f t="shared" si="3"/>
        <v>0</v>
      </c>
      <c r="M13" s="458"/>
      <c r="N13" s="458">
        <f>'14'!F13</f>
        <v>222</v>
      </c>
      <c r="O13" s="799">
        <f t="shared" si="4"/>
        <v>12.184412733260155</v>
      </c>
      <c r="P13" s="380"/>
      <c r="Q13" s="380">
        <v>200</v>
      </c>
      <c r="R13" s="940">
        <f t="shared" si="5"/>
        <v>0.85715510221574598</v>
      </c>
      <c r="S13" s="380"/>
      <c r="T13" s="938">
        <f t="shared" si="6"/>
        <v>999697</v>
      </c>
      <c r="U13" s="939">
        <f t="shared" si="7"/>
        <v>6.766060898114878</v>
      </c>
      <c r="V13" s="322"/>
      <c r="W13" s="323">
        <v>339900</v>
      </c>
      <c r="X13" s="494"/>
      <c r="Y13" s="421"/>
      <c r="Z13" s="385">
        <v>334529</v>
      </c>
      <c r="AA13" s="498"/>
      <c r="AB13" s="323"/>
      <c r="AC13" s="388">
        <v>403</v>
      </c>
      <c r="AD13" s="499"/>
      <c r="AE13" s="321"/>
      <c r="AF13" s="388">
        <v>0</v>
      </c>
      <c r="AG13" s="499"/>
      <c r="AH13" s="321"/>
      <c r="AI13" s="321">
        <v>222</v>
      </c>
      <c r="AK13" s="656">
        <f t="shared" si="8"/>
        <v>675054</v>
      </c>
    </row>
    <row r="14" spans="1:37" ht="21" customHeight="1">
      <c r="A14" s="381" t="s">
        <v>99</v>
      </c>
      <c r="B14" s="323">
        <f>'10'!F14</f>
        <v>246246</v>
      </c>
      <c r="C14" s="494">
        <f t="shared" si="0"/>
        <v>2.6323444002630998</v>
      </c>
      <c r="D14" s="422"/>
      <c r="E14" s="934">
        <f>'11'!F14</f>
        <v>215550</v>
      </c>
      <c r="F14" s="935">
        <f t="shared" si="1"/>
        <v>4.0393814864586552</v>
      </c>
      <c r="G14" s="334"/>
      <c r="H14" s="793">
        <f>'12'!F14</f>
        <v>50</v>
      </c>
      <c r="I14" s="936">
        <f t="shared" si="2"/>
        <v>0.30961669453216917</v>
      </c>
      <c r="J14" s="458"/>
      <c r="K14" s="934">
        <f>'13'!I14</f>
        <v>5100</v>
      </c>
      <c r="L14" s="936">
        <f t="shared" si="3"/>
        <v>5.6861258529188783</v>
      </c>
      <c r="M14" s="458"/>
      <c r="N14" s="458">
        <f>'14'!F14</f>
        <v>72</v>
      </c>
      <c r="O14" s="799">
        <f t="shared" si="4"/>
        <v>3.9517014270032931</v>
      </c>
      <c r="P14" s="380"/>
      <c r="Q14" s="380">
        <v>0</v>
      </c>
      <c r="R14" s="940">
        <f t="shared" si="5"/>
        <v>0</v>
      </c>
      <c r="S14" s="380"/>
      <c r="T14" s="938">
        <f t="shared" si="6"/>
        <v>467018</v>
      </c>
      <c r="U14" s="939">
        <f t="shared" si="7"/>
        <v>3.1608299599936918</v>
      </c>
      <c r="V14" s="322"/>
      <c r="W14" s="323">
        <v>239720</v>
      </c>
      <c r="X14" s="494"/>
      <c r="Y14" s="422"/>
      <c r="Z14" s="385">
        <v>257820</v>
      </c>
      <c r="AA14" s="498"/>
      <c r="AB14" s="334"/>
      <c r="AC14" s="388">
        <v>80</v>
      </c>
      <c r="AD14" s="499"/>
      <c r="AE14" s="321"/>
      <c r="AF14" s="388">
        <v>3000</v>
      </c>
      <c r="AG14" s="499"/>
      <c r="AH14" s="321"/>
      <c r="AI14" s="321">
        <v>102</v>
      </c>
      <c r="AK14" s="656">
        <f t="shared" si="8"/>
        <v>500722</v>
      </c>
    </row>
    <row r="15" spans="1:37" ht="21" customHeight="1">
      <c r="A15" s="381" t="s">
        <v>103</v>
      </c>
      <c r="B15" s="323">
        <f>'10'!F15</f>
        <v>363000</v>
      </c>
      <c r="C15" s="494">
        <f t="shared" si="0"/>
        <v>3.8804326457912217</v>
      </c>
      <c r="D15" s="422"/>
      <c r="E15" s="934">
        <f>'11'!F15</f>
        <v>398770</v>
      </c>
      <c r="F15" s="935">
        <f t="shared" si="1"/>
        <v>7.4729025996526008</v>
      </c>
      <c r="G15" s="334"/>
      <c r="H15" s="934">
        <f>'12'!F15</f>
        <v>875</v>
      </c>
      <c r="I15" s="936">
        <f t="shared" si="2"/>
        <v>5.4182921543129607</v>
      </c>
      <c r="J15" s="458"/>
      <c r="K15" s="934">
        <f>'13'!I15</f>
        <v>200</v>
      </c>
      <c r="L15" s="936">
        <f t="shared" si="3"/>
        <v>0.2229853275654462</v>
      </c>
      <c r="M15" s="458"/>
      <c r="N15" s="458">
        <f>'14'!F15</f>
        <v>120</v>
      </c>
      <c r="O15" s="799">
        <f t="shared" si="4"/>
        <v>6.5861690450054882</v>
      </c>
      <c r="P15" s="380"/>
      <c r="Q15" s="380">
        <f>'12'!G15</f>
        <v>1550</v>
      </c>
      <c r="R15" s="940">
        <f t="shared" si="5"/>
        <v>6.6429520421720305</v>
      </c>
      <c r="S15" s="380"/>
      <c r="T15" s="938">
        <f t="shared" si="6"/>
        <v>761415</v>
      </c>
      <c r="U15" s="939">
        <f t="shared" si="7"/>
        <v>5.1533417212796877</v>
      </c>
      <c r="V15" s="322"/>
      <c r="W15" s="323">
        <v>437000</v>
      </c>
      <c r="X15" s="494"/>
      <c r="Y15" s="422"/>
      <c r="Z15" s="385">
        <v>327000</v>
      </c>
      <c r="AA15" s="498"/>
      <c r="AB15" s="334"/>
      <c r="AC15" s="388">
        <v>1400</v>
      </c>
      <c r="AD15" s="499"/>
      <c r="AE15" s="321"/>
      <c r="AF15" s="388">
        <v>700</v>
      </c>
      <c r="AG15" s="499"/>
      <c r="AH15" s="321"/>
      <c r="AI15" s="321">
        <v>10</v>
      </c>
      <c r="AK15" s="656">
        <f t="shared" si="8"/>
        <v>766110</v>
      </c>
    </row>
    <row r="16" spans="1:37" ht="21" customHeight="1">
      <c r="A16" s="381" t="s">
        <v>104</v>
      </c>
      <c r="B16" s="323">
        <f>'10'!F16</f>
        <v>278000</v>
      </c>
      <c r="C16" s="494">
        <f t="shared" si="0"/>
        <v>2.971791392644517</v>
      </c>
      <c r="D16" s="422"/>
      <c r="E16" s="934">
        <f>'11'!F16</f>
        <v>140000</v>
      </c>
      <c r="F16" s="935">
        <f t="shared" si="1"/>
        <v>2.6235834289223461</v>
      </c>
      <c r="G16" s="334"/>
      <c r="H16" s="934">
        <f>'12'!F16</f>
        <v>125</v>
      </c>
      <c r="I16" s="936">
        <f t="shared" si="2"/>
        <v>0.77404173633042295</v>
      </c>
      <c r="J16" s="458"/>
      <c r="K16" s="934">
        <f>'13'!I16</f>
        <v>100</v>
      </c>
      <c r="L16" s="936">
        <f t="shared" si="3"/>
        <v>0.1114926637827231</v>
      </c>
      <c r="M16" s="458"/>
      <c r="N16" s="458">
        <f>'14'!F16</f>
        <v>510</v>
      </c>
      <c r="O16" s="799">
        <f t="shared" si="4"/>
        <v>27.991218441273325</v>
      </c>
      <c r="P16" s="380"/>
      <c r="Q16" s="380">
        <v>0</v>
      </c>
      <c r="R16" s="940">
        <f t="shared" si="5"/>
        <v>0</v>
      </c>
      <c r="S16" s="380"/>
      <c r="T16" s="938">
        <f t="shared" si="6"/>
        <v>418735</v>
      </c>
      <c r="U16" s="939">
        <f t="shared" si="7"/>
        <v>2.8340452258755739</v>
      </c>
      <c r="V16" s="322"/>
      <c r="W16" s="323">
        <v>298000</v>
      </c>
      <c r="X16" s="494"/>
      <c r="Y16" s="422"/>
      <c r="Z16" s="385">
        <v>141089</v>
      </c>
      <c r="AA16" s="498"/>
      <c r="AB16" s="334"/>
      <c r="AC16" s="388">
        <v>120</v>
      </c>
      <c r="AD16" s="499"/>
      <c r="AE16" s="321"/>
      <c r="AF16" s="388">
        <v>100</v>
      </c>
      <c r="AG16" s="499"/>
      <c r="AH16" s="321"/>
      <c r="AI16" s="321">
        <v>500</v>
      </c>
      <c r="AK16" s="656">
        <f t="shared" si="8"/>
        <v>439809</v>
      </c>
    </row>
    <row r="17" spans="1:37" ht="21" customHeight="1">
      <c r="A17" s="381" t="s">
        <v>105</v>
      </c>
      <c r="B17" s="323">
        <f>'10'!F17</f>
        <v>144200</v>
      </c>
      <c r="C17" s="494">
        <f t="shared" si="0"/>
        <v>1.541483161220645</v>
      </c>
      <c r="D17" s="422"/>
      <c r="E17" s="934">
        <f>'11'!F17</f>
        <v>107164</v>
      </c>
      <c r="F17" s="935">
        <f t="shared" si="1"/>
        <v>2.0082406755502449</v>
      </c>
      <c r="G17" s="334"/>
      <c r="H17" s="934">
        <f>'12'!F17</f>
        <v>1242</v>
      </c>
      <c r="I17" s="936">
        <f t="shared" si="2"/>
        <v>7.6908786921790817</v>
      </c>
      <c r="J17" s="458"/>
      <c r="K17" s="934">
        <f>'13'!I17</f>
        <v>1206</v>
      </c>
      <c r="L17" s="936">
        <f t="shared" si="3"/>
        <v>1.3446015252196404</v>
      </c>
      <c r="M17" s="458"/>
      <c r="N17" s="458">
        <v>0</v>
      </c>
      <c r="O17" s="799">
        <f t="shared" si="4"/>
        <v>0</v>
      </c>
      <c r="P17" s="380"/>
      <c r="Q17" s="380">
        <f>'12'!G17</f>
        <v>1300</v>
      </c>
      <c r="R17" s="940">
        <f t="shared" si="5"/>
        <v>5.5715081644023483</v>
      </c>
      <c r="S17" s="380"/>
      <c r="T17" s="938">
        <f t="shared" si="6"/>
        <v>252512</v>
      </c>
      <c r="U17" s="939">
        <f t="shared" si="7"/>
        <v>1.7090294054146244</v>
      </c>
      <c r="V17" s="322"/>
      <c r="W17" s="323">
        <v>144200</v>
      </c>
      <c r="X17" s="494"/>
      <c r="Y17" s="422"/>
      <c r="Z17" s="385">
        <v>93310</v>
      </c>
      <c r="AA17" s="498"/>
      <c r="AB17" s="334"/>
      <c r="AC17" s="388">
        <v>1430</v>
      </c>
      <c r="AD17" s="499"/>
      <c r="AE17" s="321"/>
      <c r="AF17" s="388">
        <v>1300</v>
      </c>
      <c r="AG17" s="499"/>
      <c r="AH17" s="321"/>
      <c r="AI17" s="321">
        <v>0</v>
      </c>
      <c r="AK17" s="656">
        <f t="shared" si="8"/>
        <v>240240</v>
      </c>
    </row>
    <row r="18" spans="1:37" ht="21" customHeight="1">
      <c r="A18" s="381" t="s">
        <v>106</v>
      </c>
      <c r="B18" s="323">
        <f>'10'!F18</f>
        <v>295020</v>
      </c>
      <c r="C18" s="494">
        <f t="shared" si="0"/>
        <v>3.1537334412157745</v>
      </c>
      <c r="D18" s="422"/>
      <c r="E18" s="934">
        <f>'11'!F18</f>
        <v>354490</v>
      </c>
      <c r="F18" s="935">
        <f t="shared" si="1"/>
        <v>6.6431006408477327</v>
      </c>
      <c r="G18" s="334"/>
      <c r="H18" s="934">
        <f>'12'!F18</f>
        <v>2250</v>
      </c>
      <c r="I18" s="936">
        <f t="shared" si="2"/>
        <v>13.932751253947611</v>
      </c>
      <c r="J18" s="458"/>
      <c r="K18" s="793">
        <v>0</v>
      </c>
      <c r="L18" s="936">
        <f t="shared" si="3"/>
        <v>0</v>
      </c>
      <c r="M18" s="458"/>
      <c r="N18" s="458">
        <f>'14'!F18</f>
        <v>124</v>
      </c>
      <c r="O18" s="799">
        <f t="shared" si="4"/>
        <v>6.8057080131723371</v>
      </c>
      <c r="P18" s="380"/>
      <c r="Q18" s="380">
        <v>1500</v>
      </c>
      <c r="R18" s="940">
        <f t="shared" si="5"/>
        <v>6.4286632666180941</v>
      </c>
      <c r="S18" s="380"/>
      <c r="T18" s="938">
        <f t="shared" si="6"/>
        <v>650384</v>
      </c>
      <c r="U18" s="939">
        <f t="shared" si="7"/>
        <v>4.4018715182295702</v>
      </c>
      <c r="V18" s="322"/>
      <c r="W18" s="323">
        <v>282100</v>
      </c>
      <c r="X18" s="494"/>
      <c r="Y18" s="422"/>
      <c r="Z18" s="385">
        <v>337808</v>
      </c>
      <c r="AA18" s="498"/>
      <c r="AB18" s="334"/>
      <c r="AC18" s="388">
        <v>2022</v>
      </c>
      <c r="AD18" s="499"/>
      <c r="AE18" s="321"/>
      <c r="AF18" s="388">
        <v>0</v>
      </c>
      <c r="AG18" s="499"/>
      <c r="AH18" s="321"/>
      <c r="AI18" s="321">
        <v>108</v>
      </c>
      <c r="AK18" s="656">
        <f t="shared" si="8"/>
        <v>622038</v>
      </c>
    </row>
    <row r="19" spans="1:37" ht="21" customHeight="1">
      <c r="A19" s="381" t="s">
        <v>107</v>
      </c>
      <c r="B19" s="323">
        <f>'10'!F19</f>
        <v>117920</v>
      </c>
      <c r="C19" s="494">
        <f t="shared" si="0"/>
        <v>1.2605526655418757</v>
      </c>
      <c r="D19" s="422"/>
      <c r="E19" s="934">
        <f>'11'!F19</f>
        <v>502775</v>
      </c>
      <c r="F19" s="935">
        <f t="shared" si="1"/>
        <v>9.4219439891173771</v>
      </c>
      <c r="G19" s="334"/>
      <c r="H19" s="934">
        <f>'12'!F19</f>
        <v>4416</v>
      </c>
      <c r="I19" s="936">
        <f t="shared" si="2"/>
        <v>27.345346461081181</v>
      </c>
      <c r="J19" s="458"/>
      <c r="K19" s="793">
        <v>0</v>
      </c>
      <c r="L19" s="936">
        <f t="shared" si="3"/>
        <v>0</v>
      </c>
      <c r="M19" s="458"/>
      <c r="N19" s="458">
        <v>0</v>
      </c>
      <c r="O19" s="799">
        <f t="shared" si="4"/>
        <v>0</v>
      </c>
      <c r="P19" s="380"/>
      <c r="Q19" s="380">
        <v>7950</v>
      </c>
      <c r="R19" s="940">
        <f t="shared" si="5"/>
        <v>34.071915313075898</v>
      </c>
      <c r="S19" s="380"/>
      <c r="T19" s="938">
        <f t="shared" si="6"/>
        <v>617161</v>
      </c>
      <c r="U19" s="939">
        <f t="shared" si="7"/>
        <v>4.1770145453487162</v>
      </c>
      <c r="V19" s="322"/>
      <c r="W19" s="323">
        <v>117920</v>
      </c>
      <c r="X19" s="494"/>
      <c r="Y19" s="422"/>
      <c r="Z19" s="385">
        <v>312960</v>
      </c>
      <c r="AA19" s="498"/>
      <c r="AB19" s="334"/>
      <c r="AC19" s="388">
        <v>5900</v>
      </c>
      <c r="AD19" s="499"/>
      <c r="AE19" s="321"/>
      <c r="AF19" s="388">
        <v>0</v>
      </c>
      <c r="AG19" s="499"/>
      <c r="AH19" s="321"/>
      <c r="AI19" s="321">
        <v>0</v>
      </c>
      <c r="AK19" s="656">
        <f t="shared" si="8"/>
        <v>436780</v>
      </c>
    </row>
    <row r="20" spans="1:37" ht="21" customHeight="1" thickBot="1">
      <c r="A20" s="381" t="s">
        <v>108</v>
      </c>
      <c r="B20" s="323">
        <f>'10'!F20</f>
        <v>239437</v>
      </c>
      <c r="C20" s="494">
        <f t="shared" si="0"/>
        <v>2.5595568909375008</v>
      </c>
      <c r="D20" s="519"/>
      <c r="E20" s="934">
        <f>'11'!F20</f>
        <v>1294781</v>
      </c>
      <c r="F20" s="935">
        <f t="shared" si="1"/>
        <v>24.264042683453603</v>
      </c>
      <c r="G20" s="330"/>
      <c r="H20" s="934">
        <f>'12'!F20</f>
        <v>5267</v>
      </c>
      <c r="I20" s="936">
        <f t="shared" si="2"/>
        <v>32.615022602018698</v>
      </c>
      <c r="J20" s="500"/>
      <c r="K20" s="793">
        <v>0</v>
      </c>
      <c r="L20" s="936">
        <f t="shared" si="3"/>
        <v>0</v>
      </c>
      <c r="M20" s="500"/>
      <c r="N20" s="458">
        <v>0</v>
      </c>
      <c r="O20" s="799">
        <f t="shared" si="4"/>
        <v>0</v>
      </c>
      <c r="P20" s="521"/>
      <c r="Q20" s="380">
        <v>10534</v>
      </c>
      <c r="R20" s="940">
        <f t="shared" si="5"/>
        <v>45.146359233703336</v>
      </c>
      <c r="S20" s="521"/>
      <c r="T20" s="938">
        <f t="shared" si="6"/>
        <v>1528951</v>
      </c>
      <c r="U20" s="939">
        <f t="shared" si="7"/>
        <v>10.348111053882967</v>
      </c>
      <c r="V20" s="336"/>
      <c r="W20" s="323">
        <v>239437</v>
      </c>
      <c r="X20" s="518"/>
      <c r="Y20" s="519"/>
      <c r="Z20" s="385">
        <v>1302656</v>
      </c>
      <c r="AA20" s="498"/>
      <c r="AB20" s="330"/>
      <c r="AC20" s="388">
        <v>5267</v>
      </c>
      <c r="AD20" s="499"/>
      <c r="AE20" s="520"/>
      <c r="AF20" s="388">
        <v>0</v>
      </c>
      <c r="AG20" s="499"/>
      <c r="AH20" s="520"/>
      <c r="AI20" s="321">
        <v>0</v>
      </c>
      <c r="AK20" s="656">
        <f t="shared" si="8"/>
        <v>1547360</v>
      </c>
    </row>
    <row r="21" spans="1:37" ht="21" customHeight="1" thickTop="1" thickBot="1">
      <c r="A21" s="347" t="s">
        <v>352</v>
      </c>
      <c r="B21" s="350">
        <f>SUM(B5:B20)</f>
        <v>9354627</v>
      </c>
      <c r="C21" s="497">
        <f t="shared" si="0"/>
        <v>100</v>
      </c>
      <c r="D21" s="423"/>
      <c r="E21" s="386">
        <f>SUM(E5:E20)</f>
        <v>5336213</v>
      </c>
      <c r="F21" s="497">
        <f t="shared" si="1"/>
        <v>100</v>
      </c>
      <c r="G21" s="350"/>
      <c r="H21" s="386">
        <f>SUM(H5:H20)</f>
        <v>16149</v>
      </c>
      <c r="I21" s="497">
        <f t="shared" si="2"/>
        <v>100</v>
      </c>
      <c r="J21" s="350"/>
      <c r="K21" s="386">
        <f>SUM(K5:K20)</f>
        <v>89692</v>
      </c>
      <c r="L21" s="497">
        <f t="shared" si="3"/>
        <v>100</v>
      </c>
      <c r="M21" s="350"/>
      <c r="N21" s="350">
        <f>SUM(N5:N20)</f>
        <v>1822</v>
      </c>
      <c r="O21" s="497">
        <f t="shared" si="4"/>
        <v>100</v>
      </c>
      <c r="P21" s="382"/>
      <c r="Q21" s="382">
        <f>SUM(Q5:Q20)</f>
        <v>23333</v>
      </c>
      <c r="R21" s="497">
        <f t="shared" si="5"/>
        <v>100</v>
      </c>
      <c r="S21" s="497"/>
      <c r="T21" s="386">
        <f t="shared" si="6"/>
        <v>14775170</v>
      </c>
      <c r="U21" s="497">
        <f t="shared" si="7"/>
        <v>100</v>
      </c>
      <c r="V21" s="349"/>
    </row>
    <row r="22" spans="1:37" ht="30" customHeight="1" thickTop="1">
      <c r="A22" s="1092" t="s">
        <v>699</v>
      </c>
      <c r="B22" s="1092"/>
      <c r="C22" s="1092"/>
      <c r="D22" s="1092"/>
      <c r="E22" s="1092"/>
      <c r="F22" s="1092"/>
      <c r="G22" s="1092"/>
      <c r="H22" s="1092"/>
      <c r="I22" s="1092"/>
      <c r="J22" s="1092"/>
      <c r="K22" s="1092"/>
      <c r="L22" s="1092"/>
      <c r="M22" s="1092"/>
      <c r="N22" s="1092"/>
      <c r="O22" s="1092"/>
      <c r="P22" s="1092"/>
      <c r="Q22" s="1092"/>
      <c r="R22" s="1092"/>
      <c r="S22" s="1092"/>
      <c r="T22" s="1092"/>
      <c r="U22" s="1092"/>
    </row>
    <row r="23" spans="1:37" s="318" customFormat="1" ht="9" customHeight="1">
      <c r="A23" s="1093"/>
      <c r="B23" s="1093"/>
      <c r="C23" s="1093"/>
      <c r="D23" s="1093"/>
      <c r="E23" s="1093"/>
      <c r="F23" s="580"/>
      <c r="G23" s="580"/>
      <c r="H23"/>
      <c r="I23"/>
      <c r="J23"/>
      <c r="K23"/>
      <c r="L23"/>
      <c r="M23"/>
      <c r="N23" s="337"/>
      <c r="O23" s="325"/>
      <c r="P23" s="324"/>
      <c r="Q23" s="324"/>
    </row>
    <row r="24" spans="1:37" s="318" customFormat="1" ht="16.5" customHeight="1">
      <c r="A24" s="1004" t="s">
        <v>366</v>
      </c>
      <c r="B24" s="1004"/>
      <c r="C24" s="1004"/>
      <c r="D24" s="1004"/>
      <c r="E24" s="1004"/>
      <c r="F24" s="1004"/>
      <c r="G24" s="1004"/>
      <c r="H24" s="1004"/>
      <c r="I24" s="1004"/>
      <c r="J24" s="1004"/>
      <c r="K24" s="1004"/>
      <c r="L24" s="1004"/>
      <c r="M24" s="1004"/>
      <c r="N24" s="1004"/>
      <c r="O24" s="1004"/>
      <c r="P24" s="1004"/>
      <c r="Q24" s="1004"/>
      <c r="R24" s="324"/>
    </row>
    <row r="25" spans="1:37" s="318" customFormat="1" ht="16.5" customHeight="1" thickBot="1">
      <c r="A25" s="1009" t="s">
        <v>367</v>
      </c>
      <c r="B25" s="1009"/>
      <c r="C25" s="1009"/>
      <c r="D25" s="1009"/>
      <c r="E25" s="1009"/>
      <c r="F25" s="1009"/>
      <c r="G25" s="1009"/>
      <c r="H25" s="1009"/>
      <c r="I25" s="1009"/>
      <c r="J25" s="1009"/>
      <c r="K25" s="1009"/>
      <c r="L25" s="1009"/>
      <c r="M25" s="1009"/>
      <c r="N25" s="1009"/>
      <c r="O25" s="1009"/>
      <c r="P25" s="1009"/>
      <c r="Q25" s="1009"/>
      <c r="R25" s="324"/>
    </row>
    <row r="26" spans="1:37" ht="16.5" customHeight="1">
      <c r="A26" s="1086" t="s">
        <v>294</v>
      </c>
      <c r="B26" s="1086"/>
      <c r="C26" s="1086"/>
      <c r="D26" s="1086"/>
      <c r="E26" s="1086"/>
      <c r="F26" s="437"/>
      <c r="G26" s="384"/>
      <c r="H26" s="384"/>
      <c r="I26" s="437"/>
      <c r="J26" s="1086"/>
      <c r="K26" s="1086"/>
      <c r="L26" s="1086"/>
      <c r="M26" s="1086"/>
      <c r="N26" s="1086"/>
      <c r="O26" s="1086"/>
      <c r="P26" s="1086"/>
      <c r="Q26" s="492"/>
      <c r="R26" s="492"/>
      <c r="S26" s="492"/>
      <c r="T26" s="433"/>
      <c r="U26" s="449">
        <v>34</v>
      </c>
    </row>
  </sheetData>
  <mergeCells count="15">
    <mergeCell ref="A3:A4"/>
    <mergeCell ref="A26:E26"/>
    <mergeCell ref="A1:T1"/>
    <mergeCell ref="J26:P26"/>
    <mergeCell ref="B3:C3"/>
    <mergeCell ref="E3:F3"/>
    <mergeCell ref="H3:I3"/>
    <mergeCell ref="N3:O3"/>
    <mergeCell ref="T3:U3"/>
    <mergeCell ref="Q3:R3"/>
    <mergeCell ref="A22:U22"/>
    <mergeCell ref="A24:Q24"/>
    <mergeCell ref="A25:Q25"/>
    <mergeCell ref="A23:E23"/>
    <mergeCell ref="K3:L3"/>
  </mergeCells>
  <printOptions horizontalCentered="1"/>
  <pageMargins left="0.11811023622047245" right="0.11811023622047245" top="0.55118110236220474" bottom="0.55118110236220474" header="0.31496062992125984" footer="0.31496062992125984"/>
  <pageSetup paperSize="9" scale="95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U28"/>
  <sheetViews>
    <sheetView rightToLeft="1" view="pageBreakPreview" topLeftCell="A13" zoomScaleSheetLayoutView="100" workbookViewId="0">
      <selection activeCell="G7" sqref="G7"/>
    </sheetView>
  </sheetViews>
  <sheetFormatPr defaultColWidth="10.42578125" defaultRowHeight="14.25"/>
  <cols>
    <col min="1" max="1" width="12.42578125" style="318" customWidth="1"/>
    <col min="2" max="2" width="20" style="318" customWidth="1"/>
    <col min="3" max="3" width="16.85546875" style="318" customWidth="1"/>
    <col min="4" max="4" width="22.5703125" style="318" customWidth="1"/>
    <col min="5" max="5" width="21.140625" style="318" customWidth="1"/>
    <col min="6" max="6" width="15.28515625" style="318" customWidth="1"/>
    <col min="7" max="7" width="17.42578125" style="318" customWidth="1"/>
    <col min="8" max="15" width="10.42578125" style="318"/>
    <col min="16" max="16" width="11.85546875" style="318" bestFit="1" customWidth="1"/>
    <col min="17" max="17" width="10.7109375" style="318" bestFit="1" customWidth="1"/>
    <col min="18" max="18" width="8.42578125" style="318" customWidth="1"/>
    <col min="19" max="19" width="12.140625" style="318" customWidth="1"/>
    <col min="20" max="16384" width="10.42578125" style="318"/>
  </cols>
  <sheetData>
    <row r="1" spans="1:20" ht="24" customHeight="1">
      <c r="A1" s="1095" t="s">
        <v>452</v>
      </c>
      <c r="B1" s="1095"/>
      <c r="C1" s="1095"/>
      <c r="D1" s="1095"/>
      <c r="E1" s="1095"/>
      <c r="F1" s="1095"/>
      <c r="G1" s="1095"/>
      <c r="H1" s="1096"/>
      <c r="I1" s="1096"/>
      <c r="J1" s="1096"/>
      <c r="K1" s="1096"/>
      <c r="L1" s="1096"/>
      <c r="M1" s="1096"/>
      <c r="N1" s="1096"/>
      <c r="O1" s="1096"/>
      <c r="P1" s="324"/>
      <c r="Q1" s="324"/>
      <c r="R1" s="324"/>
      <c r="S1" s="324"/>
      <c r="T1" s="324"/>
    </row>
    <row r="2" spans="1:20" ht="24" customHeight="1" thickBot="1">
      <c r="A2" s="391" t="s">
        <v>641</v>
      </c>
      <c r="B2" s="392"/>
      <c r="C2" s="392"/>
      <c r="D2" s="392"/>
      <c r="E2" s="392"/>
      <c r="F2" s="392"/>
      <c r="G2" s="376" t="s">
        <v>303</v>
      </c>
      <c r="H2" s="1097"/>
      <c r="I2" s="1097"/>
      <c r="J2" s="1097"/>
      <c r="K2" s="1097"/>
      <c r="L2" s="1097"/>
      <c r="M2" s="1097"/>
      <c r="N2" s="1097"/>
      <c r="O2" s="1097"/>
      <c r="P2" s="324"/>
      <c r="Q2" s="324"/>
      <c r="R2" s="324"/>
      <c r="S2" s="324"/>
      <c r="T2" s="324"/>
    </row>
    <row r="3" spans="1:20" ht="51.75" customHeight="1" thickTop="1">
      <c r="A3" s="523" t="s">
        <v>95</v>
      </c>
      <c r="B3" s="523" t="s">
        <v>436</v>
      </c>
      <c r="C3" s="523" t="s">
        <v>437</v>
      </c>
      <c r="D3" s="523" t="s">
        <v>306</v>
      </c>
      <c r="E3" s="523" t="s">
        <v>305</v>
      </c>
      <c r="F3" s="523" t="s">
        <v>373</v>
      </c>
      <c r="G3" s="523" t="s">
        <v>374</v>
      </c>
      <c r="H3" s="429"/>
      <c r="I3" s="428"/>
      <c r="J3" s="428"/>
      <c r="K3" s="1094"/>
      <c r="L3" s="1094"/>
      <c r="M3" s="1094"/>
      <c r="N3" s="393"/>
      <c r="O3" s="428"/>
      <c r="P3" s="324"/>
      <c r="Q3" s="324"/>
      <c r="R3" s="324"/>
      <c r="S3" s="324"/>
      <c r="T3" s="324"/>
    </row>
    <row r="4" spans="1:20" s="407" customFormat="1" ht="21.75" customHeight="1">
      <c r="A4" s="653" t="s">
        <v>96</v>
      </c>
      <c r="B4" s="658">
        <f>'16'!Q5</f>
        <v>1784440</v>
      </c>
      <c r="C4" s="658">
        <f>'17'!T5</f>
        <v>1648470</v>
      </c>
      <c r="D4" s="659">
        <v>35</v>
      </c>
      <c r="E4" s="658">
        <f>C4*D4/100</f>
        <v>576964.5</v>
      </c>
      <c r="F4" s="658">
        <v>500</v>
      </c>
      <c r="G4" s="660">
        <v>1071005</v>
      </c>
      <c r="H4" s="941"/>
      <c r="I4" s="657"/>
      <c r="J4" s="658"/>
      <c r="K4" s="657"/>
      <c r="L4" s="657"/>
      <c r="M4" s="946">
        <f>H4-J4-K4</f>
        <v>0</v>
      </c>
      <c r="N4" s="657"/>
      <c r="O4" s="657"/>
      <c r="P4" s="661"/>
      <c r="Q4" s="661"/>
      <c r="R4" s="661"/>
      <c r="S4" s="661"/>
      <c r="T4" s="661"/>
    </row>
    <row r="5" spans="1:20" ht="21.75" customHeight="1">
      <c r="A5" s="309" t="s">
        <v>97</v>
      </c>
      <c r="B5" s="313">
        <f>'16'!Q6</f>
        <v>773932</v>
      </c>
      <c r="C5" s="313">
        <f>'17'!T6</f>
        <v>492141</v>
      </c>
      <c r="D5" s="569">
        <v>18</v>
      </c>
      <c r="E5" s="313">
        <f t="shared" ref="E5:E11" si="0">C5*D5/100</f>
        <v>88585.38</v>
      </c>
      <c r="F5" s="313">
        <v>72</v>
      </c>
      <c r="G5" s="660">
        <f t="shared" ref="G5:G12" si="1">C5-E5-F5</f>
        <v>403483.62</v>
      </c>
      <c r="H5" s="942"/>
      <c r="I5" s="394"/>
      <c r="J5" s="313"/>
      <c r="K5" s="324"/>
      <c r="L5" s="324"/>
      <c r="M5" s="324"/>
      <c r="N5" s="324"/>
      <c r="O5" s="324"/>
      <c r="P5" s="324"/>
      <c r="Q5" s="324"/>
      <c r="R5" s="324"/>
      <c r="S5" s="324"/>
      <c r="T5" s="324"/>
    </row>
    <row r="6" spans="1:20" ht="21.75" customHeight="1">
      <c r="A6" s="319" t="s">
        <v>98</v>
      </c>
      <c r="B6" s="313">
        <f>'16'!Q7</f>
        <v>777593</v>
      </c>
      <c r="C6" s="323">
        <f>'17'!T7</f>
        <v>709042</v>
      </c>
      <c r="D6" s="494">
        <v>5</v>
      </c>
      <c r="E6" s="313">
        <f t="shared" si="0"/>
        <v>35452.1</v>
      </c>
      <c r="F6" s="323">
        <v>416636</v>
      </c>
      <c r="G6" s="660">
        <f t="shared" si="1"/>
        <v>256953.90000000002</v>
      </c>
      <c r="H6" s="943"/>
      <c r="I6" s="326"/>
      <c r="J6" s="313"/>
      <c r="K6" s="324"/>
      <c r="L6" s="324"/>
      <c r="M6" s="324"/>
      <c r="N6" s="324"/>
      <c r="O6" s="324"/>
      <c r="P6" s="324"/>
      <c r="Q6" s="324"/>
      <c r="R6" s="324"/>
      <c r="S6" s="324"/>
      <c r="T6" s="324"/>
    </row>
    <row r="7" spans="1:20" s="407" customFormat="1" ht="21.75" customHeight="1">
      <c r="A7" s="332" t="s">
        <v>379</v>
      </c>
      <c r="B7" s="658">
        <f>'16'!Q8</f>
        <v>1011419</v>
      </c>
      <c r="C7" s="334">
        <f>'17'!T8</f>
        <v>538682</v>
      </c>
      <c r="D7" s="570">
        <v>20</v>
      </c>
      <c r="E7" s="658">
        <f t="shared" si="0"/>
        <v>107736.4</v>
      </c>
      <c r="F7" s="334">
        <v>0</v>
      </c>
      <c r="G7" s="660">
        <f t="shared" si="1"/>
        <v>430945.6</v>
      </c>
      <c r="H7" s="944"/>
      <c r="I7" s="663"/>
      <c r="J7" s="658"/>
      <c r="K7" s="661"/>
      <c r="L7" s="661"/>
      <c r="M7" s="661"/>
      <c r="N7" s="661"/>
      <c r="O7" s="661"/>
      <c r="P7" s="661"/>
      <c r="Q7" s="661"/>
      <c r="R7" s="661"/>
      <c r="S7" s="661"/>
      <c r="T7" s="661"/>
    </row>
    <row r="8" spans="1:20" ht="21.75" customHeight="1">
      <c r="A8" s="328" t="s">
        <v>109</v>
      </c>
      <c r="B8" s="313">
        <f>'16'!Q9</f>
        <v>4250000</v>
      </c>
      <c r="C8" s="323">
        <f>'17'!T9</f>
        <v>4087612</v>
      </c>
      <c r="D8" s="494">
        <v>29</v>
      </c>
      <c r="E8" s="313">
        <f t="shared" si="0"/>
        <v>1185407.48</v>
      </c>
      <c r="F8" s="323">
        <v>1620</v>
      </c>
      <c r="G8" s="660">
        <f t="shared" si="1"/>
        <v>2900584.52</v>
      </c>
      <c r="H8" s="495"/>
      <c r="I8" s="324"/>
      <c r="J8" s="313"/>
      <c r="K8" s="324"/>
    </row>
    <row r="9" spans="1:20" ht="21.75" customHeight="1">
      <c r="A9" s="328" t="s">
        <v>100</v>
      </c>
      <c r="B9" s="313">
        <f>'16'!Q10</f>
        <v>596138</v>
      </c>
      <c r="C9" s="323">
        <f>'17'!T10</f>
        <v>541944</v>
      </c>
      <c r="D9" s="494">
        <v>15</v>
      </c>
      <c r="E9" s="313">
        <f t="shared" si="0"/>
        <v>81291.600000000006</v>
      </c>
      <c r="F9" s="323">
        <v>0</v>
      </c>
      <c r="G9" s="660">
        <f t="shared" si="1"/>
        <v>460652.4</v>
      </c>
      <c r="H9" s="495"/>
      <c r="I9" s="324"/>
      <c r="J9" s="313"/>
      <c r="K9" s="324"/>
    </row>
    <row r="10" spans="1:20" ht="21.75" customHeight="1">
      <c r="A10" s="328" t="s">
        <v>102</v>
      </c>
      <c r="B10" s="313">
        <f>'16'!Q11</f>
        <v>839615</v>
      </c>
      <c r="C10" s="323">
        <f>'17'!T11</f>
        <v>671691</v>
      </c>
      <c r="D10" s="570">
        <v>15</v>
      </c>
      <c r="E10" s="313">
        <f t="shared" si="0"/>
        <v>100753.65</v>
      </c>
      <c r="F10" s="334">
        <v>0</v>
      </c>
      <c r="G10" s="660">
        <f t="shared" si="1"/>
        <v>570937.35</v>
      </c>
      <c r="H10" s="495"/>
      <c r="I10" s="324"/>
      <c r="J10" s="313"/>
      <c r="K10" s="324"/>
    </row>
    <row r="11" spans="1:20" ht="21.75" customHeight="1">
      <c r="A11" s="328" t="s">
        <v>94</v>
      </c>
      <c r="B11" s="313">
        <f>'16'!Q12</f>
        <v>428686</v>
      </c>
      <c r="C11" s="323">
        <f>'17'!T12</f>
        <v>389715</v>
      </c>
      <c r="D11" s="571">
        <v>25</v>
      </c>
      <c r="E11" s="313">
        <f t="shared" si="0"/>
        <v>97428.75</v>
      </c>
      <c r="F11" s="330">
        <v>0</v>
      </c>
      <c r="G11" s="660">
        <f t="shared" si="1"/>
        <v>292286.25</v>
      </c>
      <c r="H11" s="495"/>
      <c r="I11" s="324"/>
      <c r="J11" s="313"/>
      <c r="K11" s="324"/>
    </row>
    <row r="12" spans="1:20" s="331" customFormat="1" ht="21.75" customHeight="1">
      <c r="A12" s="328" t="s">
        <v>101</v>
      </c>
      <c r="B12" s="658">
        <f>'16'!Q13</f>
        <v>1099919</v>
      </c>
      <c r="C12" s="334">
        <f>'17'!T13</f>
        <v>999697</v>
      </c>
      <c r="D12" s="570">
        <v>20</v>
      </c>
      <c r="E12" s="658">
        <f>C12*D12/100</f>
        <v>199939.4</v>
      </c>
      <c r="F12" s="334">
        <v>400</v>
      </c>
      <c r="G12" s="662">
        <f t="shared" si="1"/>
        <v>799357.6</v>
      </c>
      <c r="H12" s="495"/>
      <c r="I12" s="324"/>
      <c r="J12" s="658"/>
      <c r="K12" s="324"/>
    </row>
    <row r="13" spans="1:20" s="331" customFormat="1" ht="21.75" customHeight="1">
      <c r="A13" s="332" t="s">
        <v>99</v>
      </c>
      <c r="B13" s="313">
        <f>'16'!Q14</f>
        <v>836807</v>
      </c>
      <c r="C13" s="323">
        <f>'17'!T14</f>
        <v>467018</v>
      </c>
      <c r="D13" s="570">
        <v>35</v>
      </c>
      <c r="E13" s="313">
        <f t="shared" ref="E13:E19" si="2">C13*D13/100</f>
        <v>163456.29999999999</v>
      </c>
      <c r="F13" s="334">
        <v>212782</v>
      </c>
      <c r="G13" s="522">
        <f t="shared" ref="G13:G19" si="3">C13-E13-F13</f>
        <v>90779.700000000012</v>
      </c>
      <c r="H13" s="495"/>
      <c r="I13" s="324"/>
      <c r="J13" s="313"/>
      <c r="K13" s="324"/>
    </row>
    <row r="14" spans="1:20" s="331" customFormat="1" ht="21.75" customHeight="1">
      <c r="A14" s="332" t="s">
        <v>103</v>
      </c>
      <c r="B14" s="313">
        <f>'16'!Q15</f>
        <v>820310</v>
      </c>
      <c r="C14" s="323">
        <f>'17'!T15</f>
        <v>761415</v>
      </c>
      <c r="D14" s="570">
        <v>35</v>
      </c>
      <c r="E14" s="313">
        <f t="shared" si="2"/>
        <v>266495.25</v>
      </c>
      <c r="F14" s="334">
        <v>3000</v>
      </c>
      <c r="G14" s="662">
        <f t="shared" si="3"/>
        <v>491919.75</v>
      </c>
      <c r="H14" s="495"/>
      <c r="I14" s="324"/>
      <c r="J14" s="313"/>
      <c r="K14" s="324"/>
    </row>
    <row r="15" spans="1:20" s="331" customFormat="1" ht="21.75" customHeight="1">
      <c r="A15" s="332" t="s">
        <v>104</v>
      </c>
      <c r="B15" s="313">
        <f>'16'!Q16</f>
        <v>672245</v>
      </c>
      <c r="C15" s="323">
        <f>'17'!T16</f>
        <v>418735</v>
      </c>
      <c r="D15" s="570">
        <v>25</v>
      </c>
      <c r="E15" s="313">
        <f t="shared" si="2"/>
        <v>104683.75</v>
      </c>
      <c r="F15" s="334">
        <v>20561</v>
      </c>
      <c r="G15" s="522">
        <f t="shared" si="3"/>
        <v>293490.25</v>
      </c>
      <c r="H15" s="495"/>
      <c r="I15" s="324"/>
      <c r="J15" s="313"/>
      <c r="K15" s="324"/>
    </row>
    <row r="16" spans="1:20" s="331" customFormat="1" ht="21.75" customHeight="1">
      <c r="A16" s="332" t="s">
        <v>105</v>
      </c>
      <c r="B16" s="313">
        <f>'16'!Q17</f>
        <v>292900</v>
      </c>
      <c r="C16" s="323">
        <f>'17'!T17</f>
        <v>252512</v>
      </c>
      <c r="D16" s="570">
        <v>30</v>
      </c>
      <c r="E16" s="313">
        <f t="shared" si="2"/>
        <v>75753.600000000006</v>
      </c>
      <c r="F16" s="334">
        <v>0</v>
      </c>
      <c r="G16" s="522">
        <f t="shared" si="3"/>
        <v>176758.39999999999</v>
      </c>
      <c r="H16" s="495"/>
      <c r="I16" s="324"/>
      <c r="J16" s="313"/>
      <c r="K16" s="324"/>
    </row>
    <row r="17" spans="1:21" s="406" customFormat="1" ht="21.75" customHeight="1">
      <c r="A17" s="332" t="s">
        <v>106</v>
      </c>
      <c r="B17" s="658">
        <f>'16'!Q18</f>
        <v>772356</v>
      </c>
      <c r="C17" s="334">
        <f>'17'!T18</f>
        <v>650384</v>
      </c>
      <c r="D17" s="570">
        <v>8</v>
      </c>
      <c r="E17" s="334">
        <f t="shared" si="2"/>
        <v>52030.720000000001</v>
      </c>
      <c r="F17" s="334">
        <v>1094</v>
      </c>
      <c r="G17" s="334">
        <f t="shared" si="3"/>
        <v>597259.28</v>
      </c>
      <c r="H17" s="945"/>
      <c r="I17" s="661"/>
      <c r="J17" s="334"/>
      <c r="K17" s="661"/>
    </row>
    <row r="18" spans="1:21" s="331" customFormat="1" ht="21.75" customHeight="1">
      <c r="A18" s="332" t="s">
        <v>107</v>
      </c>
      <c r="B18" s="313">
        <f>'16'!Q19</f>
        <v>765825</v>
      </c>
      <c r="C18" s="323">
        <f>'17'!T19</f>
        <v>617161</v>
      </c>
      <c r="D18" s="570">
        <v>5</v>
      </c>
      <c r="E18" s="313">
        <f t="shared" si="2"/>
        <v>30858.05</v>
      </c>
      <c r="F18" s="334">
        <v>0</v>
      </c>
      <c r="G18" s="662">
        <f t="shared" si="3"/>
        <v>586302.94999999995</v>
      </c>
      <c r="H18" s="495"/>
      <c r="I18" s="495"/>
      <c r="J18" s="313"/>
      <c r="K18" s="324"/>
    </row>
    <row r="19" spans="1:21" s="331" customFormat="1" ht="21.75" customHeight="1" thickBot="1">
      <c r="A19" s="335" t="s">
        <v>108</v>
      </c>
      <c r="B19" s="313">
        <f>'16'!Q20</f>
        <v>2554380</v>
      </c>
      <c r="C19" s="351">
        <f>'17'!T20</f>
        <v>1528951</v>
      </c>
      <c r="D19" s="571">
        <v>26</v>
      </c>
      <c r="E19" s="313">
        <f t="shared" si="2"/>
        <v>397527.26</v>
      </c>
      <c r="F19" s="330">
        <v>0</v>
      </c>
      <c r="G19" s="522">
        <f t="shared" si="3"/>
        <v>1131423.74</v>
      </c>
      <c r="H19" s="495"/>
      <c r="I19" s="495"/>
      <c r="J19" s="313"/>
      <c r="K19" s="324"/>
    </row>
    <row r="20" spans="1:21" ht="21.75" customHeight="1" thickTop="1" thickBot="1">
      <c r="A20" s="347" t="s">
        <v>352</v>
      </c>
      <c r="B20" s="350">
        <f>SUM(B4:B19)</f>
        <v>18276565</v>
      </c>
      <c r="C20" s="350">
        <f>SUM(C4:C19)</f>
        <v>14775170</v>
      </c>
      <c r="D20" s="497">
        <f>E20/C20*100</f>
        <v>23.476332252014696</v>
      </c>
      <c r="E20" s="350">
        <v>3468668</v>
      </c>
      <c r="F20" s="350">
        <f>SUM(F4:F19)</f>
        <v>656665</v>
      </c>
      <c r="G20" s="350">
        <f>SUM(G4:G19)</f>
        <v>10554140.310000001</v>
      </c>
      <c r="H20" s="495"/>
      <c r="I20" s="495"/>
      <c r="J20" s="324"/>
      <c r="K20" s="495"/>
    </row>
    <row r="21" spans="1:21" ht="19.5" customHeight="1" thickTop="1" thickBot="1">
      <c r="A21" s="1092" t="s">
        <v>435</v>
      </c>
      <c r="B21" s="1092"/>
      <c r="C21" s="1092"/>
      <c r="D21" s="1092"/>
      <c r="E21" s="1092"/>
      <c r="F21" s="1092"/>
      <c r="G21" s="1092"/>
      <c r="H21" s="324"/>
      <c r="I21" s="495"/>
      <c r="J21" s="324"/>
      <c r="K21" s="495"/>
    </row>
    <row r="22" spans="1:21" ht="27.75" customHeight="1" thickTop="1">
      <c r="A22" s="1098" t="s">
        <v>700</v>
      </c>
      <c r="B22" s="1098"/>
      <c r="C22" s="1098"/>
      <c r="D22" s="1098"/>
      <c r="E22" s="1098"/>
      <c r="F22" s="1098"/>
      <c r="G22" s="1098"/>
      <c r="H22" s="715"/>
      <c r="I22" s="715"/>
      <c r="J22" s="715"/>
      <c r="K22" s="715"/>
      <c r="L22" s="715"/>
      <c r="M22" s="715"/>
      <c r="N22" s="715"/>
      <c r="O22" s="715"/>
      <c r="P22" s="715"/>
      <c r="Q22" s="715"/>
      <c r="R22" s="715"/>
      <c r="S22" s="715"/>
      <c r="T22" s="715"/>
      <c r="U22" s="715"/>
    </row>
    <row r="23" spans="1:21" ht="21" customHeight="1">
      <c r="A23" s="1004" t="s">
        <v>366</v>
      </c>
      <c r="B23" s="1004"/>
      <c r="C23" s="1004"/>
      <c r="D23" s="1004"/>
      <c r="E23" s="1004"/>
      <c r="F23" s="1004"/>
      <c r="G23" s="1004"/>
      <c r="H23" s="1004"/>
      <c r="I23" s="1004"/>
      <c r="J23" s="1004"/>
      <c r="K23" s="1004"/>
      <c r="L23" s="1004"/>
      <c r="M23" s="1004"/>
      <c r="N23" s="1004"/>
      <c r="O23" s="324"/>
    </row>
    <row r="24" spans="1:21" ht="21" customHeight="1" thickBot="1">
      <c r="A24" s="1009" t="s">
        <v>367</v>
      </c>
      <c r="B24" s="1009"/>
      <c r="C24" s="1009"/>
      <c r="D24" s="1009"/>
      <c r="E24" s="1009"/>
      <c r="F24" s="1009"/>
      <c r="G24" s="1009"/>
      <c r="H24" s="1009"/>
      <c r="I24" s="1009"/>
      <c r="J24" s="1009"/>
      <c r="K24" s="1009"/>
      <c r="L24" s="1009"/>
      <c r="M24" s="1009"/>
      <c r="N24" s="1009"/>
      <c r="O24" s="324"/>
    </row>
    <row r="25" spans="1:21" ht="21" customHeight="1">
      <c r="A25" s="1073" t="s">
        <v>294</v>
      </c>
      <c r="B25" s="1073"/>
      <c r="C25" s="1073"/>
      <c r="D25" s="1073"/>
      <c r="E25" s="1073"/>
      <c r="F25" s="425"/>
      <c r="G25" s="434">
        <v>35</v>
      </c>
      <c r="H25" s="324"/>
      <c r="I25" s="324"/>
      <c r="J25" s="324"/>
      <c r="K25" s="495">
        <f>SUM(K20:K24)</f>
        <v>0</v>
      </c>
    </row>
    <row r="26" spans="1:21">
      <c r="H26" s="324"/>
      <c r="I26" s="324"/>
      <c r="J26" s="324"/>
      <c r="K26" s="324"/>
    </row>
    <row r="28" spans="1:21">
      <c r="E28" s="591">
        <f>C20*D20/100</f>
        <v>3468668</v>
      </c>
    </row>
  </sheetData>
  <mergeCells count="9">
    <mergeCell ref="K3:M3"/>
    <mergeCell ref="A1:G1"/>
    <mergeCell ref="H1:O1"/>
    <mergeCell ref="H2:O2"/>
    <mergeCell ref="A25:E25"/>
    <mergeCell ref="A23:N23"/>
    <mergeCell ref="A24:N24"/>
    <mergeCell ref="A22:G22"/>
    <mergeCell ref="A21:G21"/>
  </mergeCells>
  <printOptions horizontalCentered="1"/>
  <pageMargins left="0.70866141732283472" right="0.70866141732283472" top="0.35433070866141736" bottom="0.35433070866141736" header="0.31496062992125984" footer="0.31496062992125984"/>
  <pageSetup paperSize="9" scale="95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O48"/>
  <sheetViews>
    <sheetView rightToLeft="1" view="pageBreakPreview" zoomScale="120" zoomScaleSheetLayoutView="120" workbookViewId="0">
      <selection activeCell="F5" sqref="F5:H21"/>
    </sheetView>
  </sheetViews>
  <sheetFormatPr defaultColWidth="10.42578125" defaultRowHeight="14.25"/>
  <cols>
    <col min="1" max="1" width="14.140625" style="318" customWidth="1"/>
    <col min="2" max="4" width="10" style="318" customWidth="1"/>
    <col min="5" max="5" width="1.140625" style="318" customWidth="1"/>
    <col min="6" max="7" width="10" style="318" customWidth="1"/>
    <col min="8" max="8" width="10.42578125" style="318" customWidth="1"/>
    <col min="9" max="9" width="1.140625" style="318" customWidth="1"/>
    <col min="10" max="12" width="10" style="318" customWidth="1"/>
    <col min="13" max="13" width="12.85546875" style="318" customWidth="1"/>
    <col min="14" max="14" width="10.42578125" style="318"/>
    <col min="15" max="15" width="17.28515625" style="318" customWidth="1"/>
    <col min="16" max="16384" width="10.42578125" style="318"/>
  </cols>
  <sheetData>
    <row r="1" spans="1:15" ht="23.25" customHeight="1">
      <c r="A1" s="1100" t="s">
        <v>453</v>
      </c>
      <c r="B1" s="1100"/>
      <c r="C1" s="1100"/>
      <c r="D1" s="1100"/>
      <c r="E1" s="1100"/>
      <c r="F1" s="1100"/>
      <c r="G1" s="1100"/>
      <c r="H1" s="1100"/>
      <c r="I1" s="1100"/>
      <c r="J1" s="1100"/>
      <c r="K1" s="1100"/>
      <c r="L1" s="1100"/>
    </row>
    <row r="2" spans="1:15" ht="23.25" customHeight="1" thickBot="1">
      <c r="A2" s="1101" t="s">
        <v>642</v>
      </c>
      <c r="B2" s="1101"/>
      <c r="C2" s="1101"/>
      <c r="D2" s="1101"/>
      <c r="E2" s="1101"/>
      <c r="F2" s="1101"/>
      <c r="G2" s="1101"/>
      <c r="H2" s="1101"/>
      <c r="I2" s="1101"/>
      <c r="J2" s="1101"/>
      <c r="K2" s="1101"/>
      <c r="L2" s="1101"/>
    </row>
    <row r="3" spans="1:15" ht="23.25" customHeight="1" thickTop="1">
      <c r="A3" s="1102" t="s">
        <v>95</v>
      </c>
      <c r="B3" s="1104" t="s">
        <v>8</v>
      </c>
      <c r="C3" s="1104"/>
      <c r="D3" s="1104"/>
      <c r="E3" s="742"/>
      <c r="F3" s="1104" t="s">
        <v>311</v>
      </c>
      <c r="G3" s="1104"/>
      <c r="H3" s="1104"/>
      <c r="I3" s="1104"/>
      <c r="J3" s="1104" t="s">
        <v>312</v>
      </c>
      <c r="K3" s="1104"/>
      <c r="L3" s="1104"/>
    </row>
    <row r="4" spans="1:15" ht="23.25" customHeight="1">
      <c r="A4" s="1103"/>
      <c r="B4" s="395" t="s">
        <v>313</v>
      </c>
      <c r="C4" s="395" t="s">
        <v>111</v>
      </c>
      <c r="D4" s="395" t="s">
        <v>43</v>
      </c>
      <c r="E4" s="743"/>
      <c r="F4" s="395" t="s">
        <v>313</v>
      </c>
      <c r="G4" s="395" t="s">
        <v>111</v>
      </c>
      <c r="H4" s="395" t="s">
        <v>43</v>
      </c>
      <c r="I4" s="1105"/>
      <c r="J4" s="395" t="s">
        <v>307</v>
      </c>
      <c r="K4" s="395" t="s">
        <v>314</v>
      </c>
      <c r="L4" s="395" t="s">
        <v>43</v>
      </c>
    </row>
    <row r="5" spans="1:15" s="407" customFormat="1" ht="21.75" customHeight="1">
      <c r="A5" s="653" t="s">
        <v>96</v>
      </c>
      <c r="B5" s="334">
        <v>2261929</v>
      </c>
      <c r="C5" s="334">
        <v>1468069</v>
      </c>
      <c r="D5" s="334">
        <f>SUM(B5:C5)</f>
        <v>3729998</v>
      </c>
      <c r="E5" s="408"/>
      <c r="F5" s="334">
        <f>B5*J5/100</f>
        <v>2171451.84</v>
      </c>
      <c r="G5" s="334">
        <f>C5*K5/100</f>
        <v>1057009.68</v>
      </c>
      <c r="H5" s="334">
        <f>SUM(F5:G5)</f>
        <v>3228461.5199999996</v>
      </c>
      <c r="I5" s="334"/>
      <c r="J5" s="664">
        <v>96</v>
      </c>
      <c r="K5" s="664">
        <v>72</v>
      </c>
      <c r="L5" s="664">
        <f>H5/D5*100</f>
        <v>86.553974559771873</v>
      </c>
    </row>
    <row r="6" spans="1:15" ht="21.75" customHeight="1">
      <c r="A6" s="309" t="s">
        <v>97</v>
      </c>
      <c r="B6" s="323">
        <v>1181106</v>
      </c>
      <c r="C6" s="323">
        <v>416770</v>
      </c>
      <c r="D6" s="323">
        <f>SUM(B6:C6)</f>
        <v>1597876</v>
      </c>
      <c r="E6" s="401"/>
      <c r="F6" s="334">
        <f t="shared" ref="F6:G8" si="0">B6*J6/100</f>
        <v>1086617.52</v>
      </c>
      <c r="G6" s="334">
        <f t="shared" si="0"/>
        <v>345919.1</v>
      </c>
      <c r="H6" s="323">
        <f>SUM(F6:G6)</f>
        <v>1432536.62</v>
      </c>
      <c r="I6" s="323"/>
      <c r="J6" s="358">
        <v>92</v>
      </c>
      <c r="K6" s="358">
        <v>83</v>
      </c>
      <c r="L6" s="358">
        <f>H6/D6*100</f>
        <v>89.652552513461629</v>
      </c>
    </row>
    <row r="7" spans="1:15" ht="21.75" customHeight="1">
      <c r="A7" s="319" t="s">
        <v>98</v>
      </c>
      <c r="B7" s="323">
        <v>805537</v>
      </c>
      <c r="C7" s="323">
        <v>831689</v>
      </c>
      <c r="D7" s="323">
        <f>SUM(B7:C7)</f>
        <v>1637226</v>
      </c>
      <c r="E7" s="402"/>
      <c r="F7" s="334">
        <f t="shared" si="0"/>
        <v>805537</v>
      </c>
      <c r="G7" s="334">
        <f t="shared" si="0"/>
        <v>623766.75</v>
      </c>
      <c r="H7" s="323">
        <f>SUM(F7:G7)</f>
        <v>1429303.75</v>
      </c>
      <c r="I7" s="323"/>
      <c r="J7" s="358">
        <v>100</v>
      </c>
      <c r="K7" s="358">
        <v>75</v>
      </c>
      <c r="L7" s="358">
        <f>H7/D7*100</f>
        <v>87.300333002285569</v>
      </c>
    </row>
    <row r="8" spans="1:15" s="407" customFormat="1" ht="21.75" customHeight="1">
      <c r="A8" s="332" t="s">
        <v>379</v>
      </c>
      <c r="B8" s="334">
        <v>886115</v>
      </c>
      <c r="C8" s="334">
        <v>885541</v>
      </c>
      <c r="D8" s="334">
        <f>SUM(B8:C8)</f>
        <v>1771656</v>
      </c>
      <c r="E8" s="408"/>
      <c r="F8" s="334">
        <f t="shared" si="0"/>
        <v>797503.5</v>
      </c>
      <c r="G8" s="334">
        <f t="shared" si="0"/>
        <v>619878.69999999995</v>
      </c>
      <c r="H8" s="334">
        <v>1417383</v>
      </c>
      <c r="I8" s="334"/>
      <c r="J8" s="664">
        <v>90</v>
      </c>
      <c r="K8" s="664">
        <v>70</v>
      </c>
      <c r="L8" s="664">
        <f>H8/D8*100</f>
        <v>80.003285062111388</v>
      </c>
    </row>
    <row r="9" spans="1:15" ht="21.75" customHeight="1">
      <c r="A9" s="328" t="s">
        <v>109</v>
      </c>
      <c r="B9" s="323">
        <v>5993043</v>
      </c>
      <c r="C9" s="323">
        <v>0</v>
      </c>
      <c r="D9" s="323">
        <f>B9+C9</f>
        <v>5993043</v>
      </c>
      <c r="E9" s="401"/>
      <c r="F9" s="334">
        <f t="shared" ref="F9:F15" si="1">B9*J9/100</f>
        <v>5993043</v>
      </c>
      <c r="G9" s="334">
        <v>0</v>
      </c>
      <c r="H9" s="323">
        <f>D9*L9/100</f>
        <v>5993043</v>
      </c>
      <c r="I9" s="323"/>
      <c r="J9" s="358">
        <v>100</v>
      </c>
      <c r="K9" s="358">
        <v>0</v>
      </c>
      <c r="L9" s="358">
        <v>100</v>
      </c>
      <c r="M9" s="403"/>
      <c r="N9" s="403"/>
      <c r="O9" s="404"/>
    </row>
    <row r="10" spans="1:15" ht="21.75" customHeight="1">
      <c r="A10" s="328" t="s">
        <v>100</v>
      </c>
      <c r="B10" s="323">
        <v>1117191</v>
      </c>
      <c r="C10" s="323">
        <v>1016521</v>
      </c>
      <c r="D10" s="323">
        <f t="shared" ref="D10:D20" si="2">SUM(B10:C10)</f>
        <v>2133712</v>
      </c>
      <c r="E10" s="401"/>
      <c r="F10" s="334">
        <f t="shared" si="1"/>
        <v>670314.6</v>
      </c>
      <c r="G10" s="334">
        <f t="shared" ref="G10:G17" si="3">C10*K10/100</f>
        <v>406608.4</v>
      </c>
      <c r="H10" s="323">
        <f t="shared" ref="H10:H15" si="4">SUM(F10:G10)</f>
        <v>1076923</v>
      </c>
      <c r="I10" s="323"/>
      <c r="J10" s="358">
        <v>60</v>
      </c>
      <c r="K10" s="358">
        <v>40</v>
      </c>
      <c r="L10" s="358">
        <f t="shared" ref="L10:L21" si="5">H10/D10*100</f>
        <v>50.471806879278923</v>
      </c>
      <c r="M10" s="403"/>
      <c r="N10" s="403"/>
      <c r="O10" s="404"/>
    </row>
    <row r="11" spans="1:15" ht="21.75" customHeight="1">
      <c r="A11" s="328" t="s">
        <v>102</v>
      </c>
      <c r="B11" s="351">
        <v>996885</v>
      </c>
      <c r="C11" s="351">
        <v>1068157</v>
      </c>
      <c r="D11" s="330">
        <f t="shared" si="2"/>
        <v>2065042</v>
      </c>
      <c r="E11" s="401"/>
      <c r="F11" s="334">
        <f t="shared" si="1"/>
        <v>797508</v>
      </c>
      <c r="G11" s="334">
        <f t="shared" si="3"/>
        <v>534078.5</v>
      </c>
      <c r="H11" s="323">
        <f t="shared" si="4"/>
        <v>1331586.5</v>
      </c>
      <c r="I11" s="323"/>
      <c r="J11" s="358">
        <v>80</v>
      </c>
      <c r="K11" s="358">
        <v>50</v>
      </c>
      <c r="L11" s="358">
        <f t="shared" si="5"/>
        <v>64.482296243853625</v>
      </c>
    </row>
    <row r="12" spans="1:15" ht="21.75" customHeight="1">
      <c r="A12" s="328" t="s">
        <v>94</v>
      </c>
      <c r="B12" s="323">
        <v>814872</v>
      </c>
      <c r="C12" s="323">
        <v>403860</v>
      </c>
      <c r="D12" s="323">
        <f t="shared" si="2"/>
        <v>1218732</v>
      </c>
      <c r="E12" s="405"/>
      <c r="F12" s="334">
        <f t="shared" si="1"/>
        <v>782277.12</v>
      </c>
      <c r="G12" s="334">
        <f t="shared" si="3"/>
        <v>347319.6</v>
      </c>
      <c r="H12" s="330">
        <f t="shared" si="4"/>
        <v>1129596.72</v>
      </c>
      <c r="I12" s="330"/>
      <c r="J12" s="358">
        <v>96</v>
      </c>
      <c r="K12" s="358">
        <v>86</v>
      </c>
      <c r="L12" s="358">
        <f t="shared" si="5"/>
        <v>92.68622798121325</v>
      </c>
    </row>
    <row r="13" spans="1:15" s="331" customFormat="1" ht="21.75" customHeight="1">
      <c r="A13" s="328" t="s">
        <v>101</v>
      </c>
      <c r="B13" s="323">
        <v>829783</v>
      </c>
      <c r="C13" s="323">
        <v>548940</v>
      </c>
      <c r="D13" s="323">
        <f t="shared" si="2"/>
        <v>1378723</v>
      </c>
      <c r="E13" s="401"/>
      <c r="F13" s="334">
        <f t="shared" si="1"/>
        <v>788293.85</v>
      </c>
      <c r="G13" s="334">
        <f t="shared" si="3"/>
        <v>439152</v>
      </c>
      <c r="H13" s="323">
        <f t="shared" si="4"/>
        <v>1227445.8500000001</v>
      </c>
      <c r="I13" s="323"/>
      <c r="J13" s="358">
        <v>95</v>
      </c>
      <c r="K13" s="358">
        <v>80</v>
      </c>
      <c r="L13" s="358">
        <f t="shared" si="5"/>
        <v>89.027734359983839</v>
      </c>
      <c r="M13" s="406"/>
      <c r="N13" s="406"/>
      <c r="O13" s="407"/>
    </row>
    <row r="14" spans="1:15" s="331" customFormat="1" ht="21.75" customHeight="1">
      <c r="A14" s="332" t="s">
        <v>99</v>
      </c>
      <c r="B14" s="323">
        <v>719341</v>
      </c>
      <c r="C14" s="323">
        <v>875894</v>
      </c>
      <c r="D14" s="323">
        <f t="shared" si="2"/>
        <v>1595235</v>
      </c>
      <c r="E14" s="408"/>
      <c r="F14" s="334">
        <f t="shared" si="1"/>
        <v>539505.75</v>
      </c>
      <c r="G14" s="334">
        <f t="shared" si="3"/>
        <v>376634.42</v>
      </c>
      <c r="H14" s="323">
        <f t="shared" si="4"/>
        <v>916140.16999999993</v>
      </c>
      <c r="I14" s="334"/>
      <c r="J14" s="358">
        <v>75</v>
      </c>
      <c r="K14" s="358">
        <v>43</v>
      </c>
      <c r="L14" s="358">
        <f t="shared" si="5"/>
        <v>57.429793729450516</v>
      </c>
      <c r="O14" s="318"/>
    </row>
    <row r="15" spans="1:15" s="331" customFormat="1" ht="21.75" customHeight="1">
      <c r="A15" s="332" t="s">
        <v>103</v>
      </c>
      <c r="B15" s="323">
        <v>1050966</v>
      </c>
      <c r="C15" s="323">
        <v>420626</v>
      </c>
      <c r="D15" s="323">
        <f t="shared" si="2"/>
        <v>1471592</v>
      </c>
      <c r="E15" s="408"/>
      <c r="F15" s="334">
        <f t="shared" si="1"/>
        <v>1029946.68</v>
      </c>
      <c r="G15" s="334">
        <f t="shared" si="3"/>
        <v>344913.32</v>
      </c>
      <c r="H15" s="334">
        <f t="shared" si="4"/>
        <v>1374860</v>
      </c>
      <c r="I15" s="334"/>
      <c r="J15" s="664">
        <v>98</v>
      </c>
      <c r="K15" s="664">
        <v>82</v>
      </c>
      <c r="L15" s="664">
        <f t="shared" si="5"/>
        <v>93.426710664368926</v>
      </c>
      <c r="O15" s="318"/>
    </row>
    <row r="16" spans="1:15" s="331" customFormat="1" ht="21.75" customHeight="1">
      <c r="A16" s="332" t="s">
        <v>104</v>
      </c>
      <c r="B16" s="323">
        <v>739601</v>
      </c>
      <c r="C16" s="323">
        <v>551447</v>
      </c>
      <c r="D16" s="323">
        <f t="shared" si="2"/>
        <v>1291048</v>
      </c>
      <c r="E16" s="408"/>
      <c r="F16" s="334">
        <f>B16*J16/100</f>
        <v>606472.81999999995</v>
      </c>
      <c r="G16" s="334">
        <f t="shared" si="3"/>
        <v>347411.61</v>
      </c>
      <c r="H16" s="334">
        <v>953885</v>
      </c>
      <c r="I16" s="334"/>
      <c r="J16" s="358">
        <v>82</v>
      </c>
      <c r="K16" s="358">
        <v>63</v>
      </c>
      <c r="L16" s="358">
        <f t="shared" si="5"/>
        <v>73.884549606211394</v>
      </c>
      <c r="O16" s="318"/>
    </row>
    <row r="17" spans="1:15" s="331" customFormat="1" ht="21.75" customHeight="1">
      <c r="A17" s="332" t="s">
        <v>105</v>
      </c>
      <c r="B17" s="323">
        <v>369833</v>
      </c>
      <c r="C17" s="323">
        <v>444538</v>
      </c>
      <c r="D17" s="323">
        <f t="shared" si="2"/>
        <v>814371</v>
      </c>
      <c r="E17" s="408"/>
      <c r="F17" s="334">
        <f>B17*J17/100</f>
        <v>329151.37</v>
      </c>
      <c r="G17" s="334">
        <f t="shared" si="3"/>
        <v>293395.08</v>
      </c>
      <c r="H17" s="334">
        <f>SUM(F17:G17)</f>
        <v>622546.44999999995</v>
      </c>
      <c r="I17" s="334"/>
      <c r="J17" s="664">
        <v>89</v>
      </c>
      <c r="K17" s="664">
        <v>66</v>
      </c>
      <c r="L17" s="664">
        <f t="shared" si="5"/>
        <v>76.445066192190041</v>
      </c>
      <c r="O17" s="318"/>
    </row>
    <row r="18" spans="1:15" s="406" customFormat="1" ht="21.75" customHeight="1">
      <c r="A18" s="332" t="s">
        <v>106</v>
      </c>
      <c r="B18" s="334">
        <v>1344810</v>
      </c>
      <c r="C18" s="334">
        <v>750362</v>
      </c>
      <c r="D18" s="334">
        <f t="shared" si="2"/>
        <v>2095172</v>
      </c>
      <c r="E18" s="408"/>
      <c r="F18" s="334">
        <f t="shared" ref="F18:G20" si="6">B18*J18/100</f>
        <v>1156536.6000000001</v>
      </c>
      <c r="G18" s="334">
        <f t="shared" si="6"/>
        <v>172583.26</v>
      </c>
      <c r="H18" s="334">
        <f>SUM(F18:G18)</f>
        <v>1329119.8600000001</v>
      </c>
      <c r="I18" s="334"/>
      <c r="J18" s="664">
        <v>86</v>
      </c>
      <c r="K18" s="664">
        <v>23</v>
      </c>
      <c r="L18" s="664">
        <f t="shared" si="5"/>
        <v>63.437267202883582</v>
      </c>
      <c r="O18" s="407"/>
    </row>
    <row r="19" spans="1:15" s="331" customFormat="1" ht="21.75" customHeight="1">
      <c r="A19" s="332" t="s">
        <v>107</v>
      </c>
      <c r="B19" s="323">
        <v>821853</v>
      </c>
      <c r="C19" s="323">
        <v>290820</v>
      </c>
      <c r="D19" s="323">
        <f t="shared" si="2"/>
        <v>1112673</v>
      </c>
      <c r="E19" s="408"/>
      <c r="F19" s="334">
        <f t="shared" si="6"/>
        <v>764323.29</v>
      </c>
      <c r="G19" s="334">
        <f t="shared" si="6"/>
        <v>258829.8</v>
      </c>
      <c r="H19" s="334">
        <f>SUM(F19:G19)</f>
        <v>1023153.0900000001</v>
      </c>
      <c r="I19" s="334"/>
      <c r="J19" s="358">
        <v>93</v>
      </c>
      <c r="K19" s="358">
        <v>89</v>
      </c>
      <c r="L19" s="358">
        <f t="shared" si="5"/>
        <v>91.9545176345611</v>
      </c>
      <c r="O19" s="318"/>
    </row>
    <row r="20" spans="1:15" s="331" customFormat="1" ht="21.75" customHeight="1" thickBot="1">
      <c r="A20" s="335" t="s">
        <v>108</v>
      </c>
      <c r="B20" s="351">
        <v>2362123</v>
      </c>
      <c r="C20" s="351">
        <v>546368</v>
      </c>
      <c r="D20" s="351">
        <f t="shared" si="2"/>
        <v>2908491</v>
      </c>
      <c r="E20" s="409"/>
      <c r="F20" s="334">
        <f t="shared" si="6"/>
        <v>2125910.7000000002</v>
      </c>
      <c r="G20" s="334">
        <f t="shared" si="6"/>
        <v>491731.20000000001</v>
      </c>
      <c r="H20" s="334">
        <f>SUM(F20:G20)</f>
        <v>2617641.9000000004</v>
      </c>
      <c r="I20" s="330"/>
      <c r="J20" s="358">
        <v>90</v>
      </c>
      <c r="K20" s="358">
        <v>90</v>
      </c>
      <c r="L20" s="358">
        <f t="shared" si="5"/>
        <v>90.000000000000014</v>
      </c>
      <c r="O20" s="318"/>
    </row>
    <row r="21" spans="1:15" ht="21.75" customHeight="1" thickTop="1" thickBot="1">
      <c r="A21" s="347" t="s">
        <v>352</v>
      </c>
      <c r="B21" s="412">
        <f>SUM(B5:B20)</f>
        <v>22294988</v>
      </c>
      <c r="C21" s="412">
        <f>SUM(C5:C20)</f>
        <v>10519602</v>
      </c>
      <c r="D21" s="412">
        <f>SUM(D5:D20)</f>
        <v>32814590</v>
      </c>
      <c r="E21" s="411"/>
      <c r="F21" s="350">
        <v>20444396</v>
      </c>
      <c r="G21" s="350">
        <v>6659232</v>
      </c>
      <c r="H21" s="350">
        <v>27103628</v>
      </c>
      <c r="I21" s="350"/>
      <c r="J21" s="359">
        <f>F21/B21*100</f>
        <v>91.699515604134888</v>
      </c>
      <c r="K21" s="359">
        <f>G21/C21*100</f>
        <v>63.303079337031953</v>
      </c>
      <c r="L21" s="359">
        <f t="shared" si="5"/>
        <v>82.59627196317247</v>
      </c>
    </row>
    <row r="22" spans="1:15" ht="18" customHeight="1" thickTop="1">
      <c r="A22" s="1099" t="s">
        <v>310</v>
      </c>
      <c r="B22" s="1099"/>
      <c r="C22" s="1099"/>
      <c r="D22" s="1099"/>
      <c r="E22" s="341"/>
      <c r="F22" s="354"/>
      <c r="G22" s="354"/>
      <c r="H22" s="354"/>
      <c r="I22" s="354"/>
      <c r="J22" s="343"/>
      <c r="K22" s="343"/>
      <c r="L22" s="343"/>
    </row>
    <row r="23" spans="1:15" ht="18" customHeight="1">
      <c r="A23" s="1004" t="s">
        <v>366</v>
      </c>
      <c r="B23" s="1004"/>
      <c r="C23" s="1004"/>
      <c r="D23" s="1004"/>
      <c r="E23" s="1004"/>
      <c r="F23" s="1004"/>
      <c r="G23" s="1004"/>
      <c r="H23" s="1004"/>
      <c r="I23" s="1004"/>
      <c r="J23" s="1004"/>
      <c r="K23" s="740"/>
      <c r="L23" s="740"/>
      <c r="M23" s="740"/>
      <c r="N23" s="740"/>
    </row>
    <row r="24" spans="1:15" ht="18" customHeight="1">
      <c r="A24" s="1009" t="s">
        <v>367</v>
      </c>
      <c r="B24" s="1009"/>
      <c r="C24" s="1009"/>
      <c r="D24" s="1009"/>
      <c r="E24" s="1009"/>
      <c r="F24" s="1009"/>
      <c r="G24" s="1009"/>
      <c r="H24" s="1009"/>
      <c r="I24" s="1009"/>
      <c r="J24" s="1009"/>
      <c r="K24" s="1009"/>
      <c r="L24" s="1009"/>
      <c r="M24" s="1009"/>
      <c r="N24" s="1009"/>
      <c r="O24" s="324"/>
    </row>
    <row r="25" spans="1:15" ht="18" customHeight="1" thickBot="1">
      <c r="A25" s="1009"/>
      <c r="B25" s="1009"/>
      <c r="C25" s="1009"/>
      <c r="D25" s="1009"/>
      <c r="E25" s="1009"/>
      <c r="F25" s="1009"/>
      <c r="G25" s="1009"/>
      <c r="H25" s="1009"/>
      <c r="I25" s="1009"/>
      <c r="J25" s="1009"/>
      <c r="K25" s="1009"/>
      <c r="L25" s="1009"/>
      <c r="M25" s="1009"/>
      <c r="N25" s="1009"/>
      <c r="O25" s="324"/>
    </row>
    <row r="26" spans="1:15" ht="18" customHeight="1">
      <c r="A26" s="1073" t="s">
        <v>294</v>
      </c>
      <c r="B26" s="1073"/>
      <c r="C26" s="1073"/>
      <c r="D26" s="1073"/>
      <c r="E26" s="1073"/>
      <c r="F26" s="1073"/>
      <c r="G26" s="1073"/>
      <c r="H26" s="1073"/>
      <c r="I26" s="741"/>
      <c r="J26" s="410"/>
      <c r="K26" s="410"/>
      <c r="L26" s="435">
        <v>36</v>
      </c>
    </row>
    <row r="27" spans="1:15" ht="18" customHeight="1"/>
    <row r="28" spans="1:15" ht="18" customHeight="1"/>
    <row r="31" spans="1:15">
      <c r="B31" s="318">
        <v>2171451.84</v>
      </c>
      <c r="C31" s="318">
        <v>1057009.68</v>
      </c>
      <c r="D31" s="318">
        <v>3228461.5199999996</v>
      </c>
    </row>
    <row r="32" spans="1:15">
      <c r="B32" s="318">
        <v>1086617.52</v>
      </c>
      <c r="C32" s="318">
        <v>345919.1</v>
      </c>
      <c r="D32" s="318">
        <v>1432536.62</v>
      </c>
    </row>
    <row r="33" spans="2:4">
      <c r="B33" s="318">
        <v>805537</v>
      </c>
      <c r="C33" s="318">
        <v>623766.75</v>
      </c>
      <c r="D33" s="318">
        <v>1429303.75</v>
      </c>
    </row>
    <row r="34" spans="2:4">
      <c r="B34" s="318">
        <v>797503.5</v>
      </c>
      <c r="C34" s="318">
        <v>619878.69999999995</v>
      </c>
      <c r="D34" s="318">
        <v>1417383</v>
      </c>
    </row>
    <row r="35" spans="2:4">
      <c r="B35" s="318">
        <v>5993043</v>
      </c>
      <c r="C35" s="318">
        <v>0</v>
      </c>
      <c r="D35" s="318">
        <v>5993043</v>
      </c>
    </row>
    <row r="36" spans="2:4">
      <c r="B36" s="318">
        <v>670314.6</v>
      </c>
      <c r="C36" s="318">
        <v>406608.4</v>
      </c>
      <c r="D36" s="318">
        <v>1076923</v>
      </c>
    </row>
    <row r="37" spans="2:4">
      <c r="B37" s="318">
        <v>797508</v>
      </c>
      <c r="C37" s="318">
        <v>534078.5</v>
      </c>
      <c r="D37" s="318">
        <v>1331586.5</v>
      </c>
    </row>
    <row r="38" spans="2:4">
      <c r="B38" s="318">
        <v>782277.12</v>
      </c>
      <c r="C38" s="318">
        <v>347319.6</v>
      </c>
      <c r="D38" s="318">
        <v>1129596.72</v>
      </c>
    </row>
    <row r="39" spans="2:4">
      <c r="B39" s="318">
        <v>788293.85</v>
      </c>
      <c r="C39" s="318">
        <v>439152</v>
      </c>
      <c r="D39" s="318">
        <v>1227445.8500000001</v>
      </c>
    </row>
    <row r="40" spans="2:4">
      <c r="B40" s="318">
        <v>539505.75</v>
      </c>
      <c r="C40" s="318">
        <v>376634.42</v>
      </c>
      <c r="D40" s="318">
        <v>916140.16999999993</v>
      </c>
    </row>
    <row r="41" spans="2:4">
      <c r="B41" s="318">
        <v>1029946.68</v>
      </c>
      <c r="C41" s="318">
        <v>344913.32</v>
      </c>
      <c r="D41" s="318">
        <v>1374860</v>
      </c>
    </row>
    <row r="42" spans="2:4">
      <c r="B42" s="318">
        <v>606472.81999999995</v>
      </c>
      <c r="C42" s="318">
        <v>347411.61</v>
      </c>
      <c r="D42" s="318">
        <v>953885</v>
      </c>
    </row>
    <row r="43" spans="2:4">
      <c r="B43" s="318">
        <v>329151.37</v>
      </c>
      <c r="C43" s="318">
        <v>293395.08</v>
      </c>
      <c r="D43" s="318">
        <v>622546.44999999995</v>
      </c>
    </row>
    <row r="44" spans="2:4">
      <c r="B44" s="318">
        <v>1156536.6000000001</v>
      </c>
      <c r="C44" s="318">
        <v>172583.26</v>
      </c>
      <c r="D44" s="318">
        <v>1329119.8600000001</v>
      </c>
    </row>
    <row r="45" spans="2:4">
      <c r="B45" s="318">
        <v>764323.29</v>
      </c>
      <c r="C45" s="318">
        <v>258829.8</v>
      </c>
      <c r="D45" s="318">
        <v>1023153.0900000001</v>
      </c>
    </row>
    <row r="46" spans="2:4">
      <c r="B46" s="318">
        <v>2125910.7000000002</v>
      </c>
      <c r="C46" s="318">
        <v>491731.20000000001</v>
      </c>
      <c r="D46" s="318">
        <v>2617641.9000000004</v>
      </c>
    </row>
    <row r="48" spans="2:4">
      <c r="B48" s="981">
        <f>SUM(B31:B47)</f>
        <v>20444393.639999997</v>
      </c>
      <c r="C48" s="981">
        <f>SUM(C31:C47)</f>
        <v>6659231.4199999999</v>
      </c>
      <c r="D48" s="981">
        <f>SUM(D31:D47)</f>
        <v>27103626.43</v>
      </c>
    </row>
  </sheetData>
  <mergeCells count="12">
    <mergeCell ref="A22:D22"/>
    <mergeCell ref="A26:H26"/>
    <mergeCell ref="A1:L1"/>
    <mergeCell ref="A2:L2"/>
    <mergeCell ref="A3:A4"/>
    <mergeCell ref="B3:D3"/>
    <mergeCell ref="F3:H3"/>
    <mergeCell ref="I3:I4"/>
    <mergeCell ref="J3:L3"/>
    <mergeCell ref="A24:N24"/>
    <mergeCell ref="A25:N25"/>
    <mergeCell ref="A23:J23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I24"/>
  <sheetViews>
    <sheetView rightToLeft="1" view="pageBreakPreview" topLeftCell="B10" zoomScaleNormal="142" zoomScaleSheetLayoutView="100" workbookViewId="0">
      <selection activeCell="G13" sqref="G13"/>
    </sheetView>
  </sheetViews>
  <sheetFormatPr defaultColWidth="9.140625" defaultRowHeight="15"/>
  <cols>
    <col min="1" max="1" width="5.42578125" style="1" customWidth="1"/>
    <col min="2" max="2" width="20" style="1" customWidth="1"/>
    <col min="3" max="3" width="24.28515625" style="1" customWidth="1"/>
    <col min="4" max="4" width="20" style="1" customWidth="1"/>
    <col min="5" max="5" width="25.28515625" style="1" customWidth="1"/>
    <col min="6" max="6" width="9.140625" style="1"/>
    <col min="7" max="7" width="9.28515625" style="1" bestFit="1" customWidth="1"/>
    <col min="8" max="8" width="18" style="1" bestFit="1" customWidth="1"/>
    <col min="9" max="9" width="11" style="1" bestFit="1" customWidth="1"/>
    <col min="10" max="16384" width="9.140625" style="1"/>
  </cols>
  <sheetData>
    <row r="1" spans="1:9" ht="26.25" customHeight="1">
      <c r="B1" s="993" t="s">
        <v>678</v>
      </c>
      <c r="C1" s="993"/>
      <c r="D1" s="993"/>
      <c r="E1" s="993"/>
    </row>
    <row r="2" spans="1:9" ht="23.25" customHeight="1" thickBot="1">
      <c r="B2" s="991" t="s">
        <v>622</v>
      </c>
      <c r="C2" s="991"/>
      <c r="D2" s="991"/>
      <c r="E2" s="991"/>
    </row>
    <row r="3" spans="1:9" ht="38.25" customHeight="1" thickTop="1">
      <c r="A3" s="208"/>
      <c r="B3" s="232" t="s">
        <v>4</v>
      </c>
      <c r="C3" s="232" t="s">
        <v>445</v>
      </c>
      <c r="D3" s="232" t="s">
        <v>8</v>
      </c>
      <c r="E3" s="232" t="s">
        <v>112</v>
      </c>
    </row>
    <row r="4" spans="1:9" ht="26.25" customHeight="1">
      <c r="B4" s="71" t="s">
        <v>9</v>
      </c>
      <c r="C4" s="74">
        <v>50.12</v>
      </c>
      <c r="D4" s="137">
        <v>32489972</v>
      </c>
      <c r="E4" s="74">
        <v>1542.6298305212451</v>
      </c>
      <c r="G4" s="5">
        <v>50.12</v>
      </c>
      <c r="H4" s="709">
        <f t="shared" ref="H4:H8" si="0">G4*1000000000</f>
        <v>50120000000</v>
      </c>
      <c r="I4" s="7">
        <f t="shared" ref="I4:I11" si="1">H4/D4</f>
        <v>1542.6298305212451</v>
      </c>
    </row>
    <row r="5" spans="1:9" ht="26.25" customHeight="1">
      <c r="B5" s="71" t="s">
        <v>5</v>
      </c>
      <c r="C5" s="74">
        <v>47.57</v>
      </c>
      <c r="D5" s="137">
        <v>33338757</v>
      </c>
      <c r="E5" s="74">
        <v>1426.8678343346753</v>
      </c>
      <c r="G5" s="5">
        <v>47.57</v>
      </c>
      <c r="H5" s="709">
        <f t="shared" si="0"/>
        <v>47570000000</v>
      </c>
      <c r="I5" s="7">
        <f t="shared" si="1"/>
        <v>1426.8678343346753</v>
      </c>
    </row>
    <row r="6" spans="1:9" ht="26.25" customHeight="1" thickBot="1">
      <c r="B6" s="71" t="s">
        <v>6</v>
      </c>
      <c r="C6" s="74">
        <v>49.11</v>
      </c>
      <c r="D6" s="137">
        <v>34207248</v>
      </c>
      <c r="E6" s="74">
        <v>1435.6606529703881</v>
      </c>
      <c r="G6" s="6">
        <v>49.11</v>
      </c>
      <c r="H6" s="709">
        <f t="shared" si="0"/>
        <v>49110000000</v>
      </c>
      <c r="I6" s="7">
        <f t="shared" si="1"/>
        <v>1435.6606529703881</v>
      </c>
    </row>
    <row r="7" spans="1:9" ht="26.25" customHeight="1" thickTop="1">
      <c r="B7" s="71" t="s">
        <v>232</v>
      </c>
      <c r="C7" s="74">
        <v>56.02</v>
      </c>
      <c r="D7" s="137">
        <v>35095772</v>
      </c>
      <c r="E7" s="74">
        <v>1596.2034406589717</v>
      </c>
      <c r="G7" s="61">
        <v>56.02</v>
      </c>
      <c r="H7" s="709">
        <f t="shared" si="0"/>
        <v>56020000000</v>
      </c>
      <c r="I7" s="7">
        <f t="shared" si="1"/>
        <v>1596.2036680657716</v>
      </c>
    </row>
    <row r="8" spans="1:9" ht="26.25" customHeight="1">
      <c r="B8" s="71" t="s">
        <v>265</v>
      </c>
      <c r="C8" s="74">
        <v>37.25</v>
      </c>
      <c r="D8" s="137">
        <v>36004552</v>
      </c>
      <c r="E8" s="74">
        <v>1034.5913464169005</v>
      </c>
      <c r="G8" s="61">
        <v>37.25</v>
      </c>
      <c r="H8" s="709">
        <f t="shared" si="0"/>
        <v>37250000000</v>
      </c>
      <c r="I8" s="7">
        <f t="shared" si="1"/>
        <v>1034.5914038869307</v>
      </c>
    </row>
    <row r="9" spans="1:9" ht="26.25" customHeight="1" thickBot="1">
      <c r="B9" s="71" t="s">
        <v>276</v>
      </c>
      <c r="C9" s="74">
        <v>35.340000000000003</v>
      </c>
      <c r="D9" s="137">
        <v>35212600</v>
      </c>
      <c r="E9" s="74">
        <v>1003.62</v>
      </c>
      <c r="G9" s="75">
        <v>35.340000000000003</v>
      </c>
      <c r="H9" s="544">
        <f>G9*1000000000</f>
        <v>35340000000</v>
      </c>
      <c r="I9" s="7">
        <f t="shared" si="1"/>
        <v>1003.6180230940062</v>
      </c>
    </row>
    <row r="10" spans="1:9" ht="26.25" customHeight="1" thickTop="1" thickBot="1">
      <c r="B10" s="71" t="s">
        <v>353</v>
      </c>
      <c r="C10" s="74">
        <v>54.75</v>
      </c>
      <c r="D10" s="137">
        <v>36169123</v>
      </c>
      <c r="E10" s="74">
        <f>I10</f>
        <v>1513.7220772535734</v>
      </c>
      <c r="G10" s="75">
        <v>54.75</v>
      </c>
      <c r="H10" s="138">
        <f>G10*1000000000</f>
        <v>54750000000</v>
      </c>
      <c r="I10" s="7">
        <f t="shared" si="1"/>
        <v>1513.7220772535734</v>
      </c>
    </row>
    <row r="11" spans="1:9" ht="26.25" customHeight="1" thickTop="1" thickBot="1">
      <c r="B11" s="71" t="s">
        <v>388</v>
      </c>
      <c r="C11" s="74">
        <v>40.69</v>
      </c>
      <c r="D11" s="137">
        <v>37139519</v>
      </c>
      <c r="E11" s="74">
        <f>I11</f>
        <v>1095.5984648051042</v>
      </c>
      <c r="G11" s="75">
        <v>40.69</v>
      </c>
      <c r="H11" s="138">
        <f>G11*1000000000</f>
        <v>40690000000</v>
      </c>
      <c r="I11" s="75">
        <f t="shared" si="1"/>
        <v>1095.5984648051042</v>
      </c>
    </row>
    <row r="12" spans="1:9" ht="26.25" customHeight="1" thickTop="1" thickBot="1">
      <c r="B12" s="72" t="s">
        <v>447</v>
      </c>
      <c r="C12" s="75">
        <v>33.200000000000003</v>
      </c>
      <c r="D12" s="138">
        <v>38124182</v>
      </c>
      <c r="E12" s="75">
        <f>I12</f>
        <v>870.83835661051046</v>
      </c>
      <c r="G12" s="75">
        <v>33.200000000000003</v>
      </c>
      <c r="H12" s="138">
        <f>G12*1000000000</f>
        <v>33200000000.000004</v>
      </c>
      <c r="I12" s="75">
        <f>H12/D12</f>
        <v>870.83835661051046</v>
      </c>
    </row>
    <row r="13" spans="1:9" ht="10.5" customHeight="1" thickTop="1" thickBot="1">
      <c r="B13" s="148"/>
      <c r="C13" s="149"/>
      <c r="D13" s="150"/>
      <c r="E13" s="149"/>
      <c r="G13" s="75"/>
      <c r="H13" s="138"/>
      <c r="I13" s="75"/>
    </row>
    <row r="14" spans="1:9" ht="18.75" customHeight="1" thickTop="1">
      <c r="B14" s="994" t="s">
        <v>680</v>
      </c>
      <c r="C14" s="994"/>
      <c r="D14" s="994"/>
      <c r="E14" s="994"/>
    </row>
    <row r="15" spans="1:9" ht="22.5" customHeight="1">
      <c r="B15" s="994"/>
      <c r="C15" s="994"/>
      <c r="D15" s="994"/>
      <c r="E15" s="994"/>
    </row>
    <row r="16" spans="1:9" ht="24" customHeight="1">
      <c r="B16" s="817"/>
      <c r="C16" s="817"/>
      <c r="D16" s="817"/>
      <c r="E16" s="817"/>
    </row>
    <row r="17" spans="2:5" ht="24" customHeight="1">
      <c r="B17" s="989" t="s">
        <v>7</v>
      </c>
      <c r="C17" s="989"/>
      <c r="D17" s="989"/>
      <c r="E17" s="989"/>
    </row>
    <row r="18" spans="2:5" ht="24" customHeight="1">
      <c r="B18" s="947"/>
      <c r="C18" s="947"/>
      <c r="D18" s="947"/>
      <c r="E18" s="947"/>
    </row>
    <row r="19" spans="2:5" ht="24" customHeight="1">
      <c r="B19" s="816"/>
      <c r="C19" s="816"/>
      <c r="D19" s="816"/>
      <c r="E19" s="816"/>
    </row>
    <row r="20" spans="2:5" ht="24" customHeight="1"/>
    <row r="21" spans="2:5" ht="24" customHeight="1">
      <c r="B21" s="992" t="s">
        <v>264</v>
      </c>
      <c r="C21" s="992"/>
      <c r="D21" s="144"/>
      <c r="E21" s="306">
        <v>16</v>
      </c>
    </row>
    <row r="22" spans="2:5" ht="24" customHeight="1"/>
    <row r="23" spans="2:5" ht="24" customHeight="1"/>
    <row r="24" spans="2:5" ht="24" customHeight="1"/>
  </sheetData>
  <mergeCells count="5">
    <mergeCell ref="B21:C21"/>
    <mergeCell ref="B1:E1"/>
    <mergeCell ref="B2:E2"/>
    <mergeCell ref="B17:E17"/>
    <mergeCell ref="B14:E15"/>
  </mergeCells>
  <printOptions horizontalCentered="1"/>
  <pageMargins left="0.45" right="0.45" top="0.5" bottom="0.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M52"/>
  <sheetViews>
    <sheetView rightToLeft="1" view="pageBreakPreview" zoomScale="90" zoomScaleSheetLayoutView="90" workbookViewId="0">
      <selection activeCell="H8" sqref="H8"/>
    </sheetView>
  </sheetViews>
  <sheetFormatPr defaultColWidth="10.42578125" defaultRowHeight="14.25"/>
  <cols>
    <col min="1" max="8" width="17.28515625" style="396" customWidth="1"/>
    <col min="9" max="9" width="14.5703125" style="396" bestFit="1" customWidth="1"/>
    <col min="10" max="10" width="12.7109375" style="396" bestFit="1" customWidth="1"/>
    <col min="11" max="11" width="14.7109375" style="396" customWidth="1"/>
    <col min="12" max="12" width="17.85546875" style="396" customWidth="1"/>
    <col min="13" max="16384" width="10.42578125" style="396"/>
  </cols>
  <sheetData>
    <row r="1" spans="1:13" ht="29.25" customHeight="1">
      <c r="A1" s="1106" t="s">
        <v>673</v>
      </c>
      <c r="B1" s="1106"/>
      <c r="C1" s="1106"/>
      <c r="D1" s="1106"/>
      <c r="E1" s="1106"/>
      <c r="F1" s="1106"/>
      <c r="G1" s="1106"/>
      <c r="H1" s="1106"/>
    </row>
    <row r="2" spans="1:13" ht="29.25" customHeight="1" thickBot="1">
      <c r="A2" s="1107" t="s">
        <v>643</v>
      </c>
      <c r="B2" s="1107"/>
      <c r="C2" s="1107"/>
      <c r="D2" s="1107"/>
      <c r="E2" s="1107"/>
      <c r="F2" s="1107"/>
      <c r="G2" s="1107"/>
      <c r="H2" s="1107"/>
    </row>
    <row r="3" spans="1:13" ht="35.25" customHeight="1" thickTop="1">
      <c r="A3" s="1108" t="s">
        <v>95</v>
      </c>
      <c r="B3" s="1108" t="s">
        <v>309</v>
      </c>
      <c r="C3" s="1110" t="s">
        <v>375</v>
      </c>
      <c r="D3" s="1110"/>
      <c r="E3" s="1110"/>
      <c r="F3" s="1108" t="s">
        <v>539</v>
      </c>
      <c r="G3" s="1108" t="s">
        <v>536</v>
      </c>
      <c r="H3" s="1108" t="s">
        <v>671</v>
      </c>
      <c r="I3" s="632"/>
      <c r="J3" s="633"/>
      <c r="K3" s="633"/>
      <c r="L3" s="633"/>
    </row>
    <row r="4" spans="1:13" ht="25.5" customHeight="1">
      <c r="A4" s="1109"/>
      <c r="B4" s="1109"/>
      <c r="C4" s="395" t="s">
        <v>313</v>
      </c>
      <c r="D4" s="399" t="s">
        <v>111</v>
      </c>
      <c r="E4" s="400" t="s">
        <v>242</v>
      </c>
      <c r="F4" s="1109"/>
      <c r="G4" s="1109"/>
      <c r="H4" s="1109"/>
    </row>
    <row r="5" spans="1:13" ht="21" customHeight="1">
      <c r="A5" s="309" t="s">
        <v>96</v>
      </c>
      <c r="B5" s="334">
        <f>'19'!D5</f>
        <v>3729998</v>
      </c>
      <c r="C5" s="321">
        <v>749704</v>
      </c>
      <c r="D5" s="322">
        <v>321301</v>
      </c>
      <c r="E5" s="576">
        <f>SUM(C5:D5)</f>
        <v>1071005</v>
      </c>
      <c r="F5" s="658">
        <v>500</v>
      </c>
      <c r="G5" s="658">
        <f>E5+F5</f>
        <v>1071505</v>
      </c>
      <c r="H5" s="575">
        <f>G5/B5*1000</f>
        <v>287.26691006268635</v>
      </c>
      <c r="I5" s="669"/>
      <c r="K5" s="670"/>
      <c r="L5" s="671"/>
      <c r="M5" s="633"/>
    </row>
    <row r="6" spans="1:13" s="318" customFormat="1" ht="21" customHeight="1">
      <c r="A6" s="309" t="s">
        <v>97</v>
      </c>
      <c r="B6" s="334">
        <f>'19'!D6</f>
        <v>1597876</v>
      </c>
      <c r="C6" s="321">
        <v>363136</v>
      </c>
      <c r="D6" s="322">
        <v>40348</v>
      </c>
      <c r="E6" s="353">
        <f t="shared" ref="E6:E12" si="0">SUM(C6:D6)</f>
        <v>403484</v>
      </c>
      <c r="F6" s="313">
        <v>72</v>
      </c>
      <c r="G6" s="313">
        <f t="shared" ref="G6:G12" si="1">SUM(E6:F6)</f>
        <v>403556</v>
      </c>
      <c r="H6" s="575">
        <f t="shared" ref="H6:H11" si="2">G6/B6*1000</f>
        <v>252.55777044025945</v>
      </c>
      <c r="I6" s="634"/>
      <c r="J6" s="666"/>
      <c r="K6" s="636"/>
      <c r="L6" s="671"/>
      <c r="M6" s="635"/>
    </row>
    <row r="7" spans="1:13" s="318" customFormat="1" ht="21" customHeight="1">
      <c r="A7" s="319" t="s">
        <v>98</v>
      </c>
      <c r="B7" s="334">
        <f>'19'!D7</f>
        <v>1637226</v>
      </c>
      <c r="C7" s="321">
        <v>192716</v>
      </c>
      <c r="D7" s="322">
        <v>64238</v>
      </c>
      <c r="E7" s="353">
        <f t="shared" si="0"/>
        <v>256954</v>
      </c>
      <c r="F7" s="323">
        <v>416636</v>
      </c>
      <c r="G7" s="323">
        <f t="shared" si="1"/>
        <v>673590</v>
      </c>
      <c r="H7" s="575">
        <f>G7/B7*1000</f>
        <v>411.42151419535242</v>
      </c>
      <c r="I7" s="634"/>
      <c r="J7" s="666"/>
      <c r="K7" s="636"/>
      <c r="L7" s="671"/>
      <c r="M7" s="635"/>
    </row>
    <row r="8" spans="1:13" s="318" customFormat="1" ht="21" customHeight="1">
      <c r="A8" s="319" t="s">
        <v>379</v>
      </c>
      <c r="B8" s="334">
        <f>'19'!D8</f>
        <v>1771656</v>
      </c>
      <c r="C8" s="321">
        <v>241330</v>
      </c>
      <c r="D8" s="322">
        <v>189616</v>
      </c>
      <c r="E8" s="576">
        <f t="shared" si="0"/>
        <v>430946</v>
      </c>
      <c r="F8" s="334">
        <v>0</v>
      </c>
      <c r="G8" s="334">
        <f t="shared" si="1"/>
        <v>430946</v>
      </c>
      <c r="H8" s="575">
        <f t="shared" si="2"/>
        <v>243.24473825618517</v>
      </c>
      <c r="I8" s="634"/>
      <c r="J8" s="666"/>
      <c r="K8" s="636"/>
      <c r="L8" s="671"/>
      <c r="M8" s="635"/>
    </row>
    <row r="9" spans="1:13" s="318" customFormat="1" ht="21" customHeight="1">
      <c r="A9" s="328" t="s">
        <v>109</v>
      </c>
      <c r="B9" s="334">
        <f>'19'!D9</f>
        <v>5993043</v>
      </c>
      <c r="C9" s="321">
        <f>'18'!G8</f>
        <v>2900584.52</v>
      </c>
      <c r="D9" s="322">
        <v>0</v>
      </c>
      <c r="E9" s="353">
        <f t="shared" si="0"/>
        <v>2900584.52</v>
      </c>
      <c r="F9" s="323">
        <v>1620</v>
      </c>
      <c r="G9" s="323">
        <f t="shared" si="1"/>
        <v>2902204.52</v>
      </c>
      <c r="H9" s="575">
        <f t="shared" si="2"/>
        <v>484.26225541849107</v>
      </c>
      <c r="I9" s="634"/>
      <c r="J9" s="666"/>
      <c r="K9" s="635"/>
      <c r="L9" s="671"/>
      <c r="M9" s="635"/>
    </row>
    <row r="10" spans="1:13" s="318" customFormat="1" ht="21" customHeight="1">
      <c r="A10" s="328" t="s">
        <v>100</v>
      </c>
      <c r="B10" s="334">
        <f>'19'!D10</f>
        <v>2133712</v>
      </c>
      <c r="C10" s="321">
        <v>276391</v>
      </c>
      <c r="D10" s="322">
        <v>184261</v>
      </c>
      <c r="E10" s="353">
        <f t="shared" si="0"/>
        <v>460652</v>
      </c>
      <c r="F10" s="323">
        <v>0</v>
      </c>
      <c r="G10" s="323">
        <f t="shared" si="1"/>
        <v>460652</v>
      </c>
      <c r="H10" s="575">
        <f t="shared" si="2"/>
        <v>215.8923041160194</v>
      </c>
      <c r="I10" s="634"/>
      <c r="J10" s="666"/>
      <c r="K10" s="636"/>
      <c r="L10" s="671"/>
      <c r="M10" s="635"/>
    </row>
    <row r="11" spans="1:13" s="318" customFormat="1" ht="21.75" customHeight="1">
      <c r="A11" s="328" t="s">
        <v>102</v>
      </c>
      <c r="B11" s="334">
        <f>'19'!D11</f>
        <v>2065042</v>
      </c>
      <c r="C11" s="458">
        <v>342562</v>
      </c>
      <c r="D11" s="458">
        <v>228375</v>
      </c>
      <c r="E11" s="459">
        <f t="shared" si="0"/>
        <v>570937</v>
      </c>
      <c r="F11" s="334">
        <v>0</v>
      </c>
      <c r="G11" s="334">
        <f t="shared" si="1"/>
        <v>570937</v>
      </c>
      <c r="H11" s="575">
        <f t="shared" si="2"/>
        <v>276.47718545191816</v>
      </c>
      <c r="I11" s="634"/>
      <c r="J11" s="635"/>
      <c r="K11" s="635"/>
      <c r="L11" s="671"/>
      <c r="M11" s="635"/>
    </row>
    <row r="12" spans="1:13" s="318" customFormat="1" ht="21" customHeight="1">
      <c r="A12" s="328" t="s">
        <v>94</v>
      </c>
      <c r="B12" s="334">
        <f>'19'!D12</f>
        <v>1218732</v>
      </c>
      <c r="C12" s="321">
        <v>175372</v>
      </c>
      <c r="D12" s="322">
        <v>116914</v>
      </c>
      <c r="E12" s="353">
        <f t="shared" si="0"/>
        <v>292286</v>
      </c>
      <c r="F12" s="330">
        <v>0</v>
      </c>
      <c r="G12" s="330">
        <f t="shared" si="1"/>
        <v>292286</v>
      </c>
      <c r="H12" s="575">
        <f>G12/B12*1000</f>
        <v>239.82795233078315</v>
      </c>
      <c r="I12" s="634"/>
      <c r="J12" s="666"/>
      <c r="K12" s="635"/>
      <c r="L12" s="671"/>
      <c r="M12" s="635"/>
    </row>
    <row r="13" spans="1:13" s="331" customFormat="1" ht="21" customHeight="1">
      <c r="A13" s="328" t="s">
        <v>101</v>
      </c>
      <c r="B13" s="334">
        <f>'19'!D13</f>
        <v>1378723</v>
      </c>
      <c r="C13" s="458">
        <f>E13*73/100</f>
        <v>583531.34</v>
      </c>
      <c r="D13" s="458">
        <f>E13*27/100</f>
        <v>215826.66</v>
      </c>
      <c r="E13" s="459">
        <v>799358</v>
      </c>
      <c r="F13" s="323">
        <v>400</v>
      </c>
      <c r="G13" s="334">
        <f>SUM(E13:F13)</f>
        <v>799758</v>
      </c>
      <c r="H13" s="798">
        <f>G13/B13*1000</f>
        <v>580.07155897159907</v>
      </c>
      <c r="I13" s="634"/>
      <c r="J13" s="635"/>
      <c r="K13" s="638"/>
      <c r="L13" s="671"/>
      <c r="M13" s="635"/>
    </row>
    <row r="14" spans="1:13" s="331" customFormat="1" ht="21" customHeight="1">
      <c r="A14" s="332" t="s">
        <v>99</v>
      </c>
      <c r="B14" s="334">
        <f>'19'!D14</f>
        <v>1595235</v>
      </c>
      <c r="C14" s="321">
        <v>59915</v>
      </c>
      <c r="D14" s="322">
        <v>30865</v>
      </c>
      <c r="E14" s="353">
        <f t="shared" ref="E14:E20" si="3">SUM(C14:D14)</f>
        <v>90780</v>
      </c>
      <c r="F14" s="334">
        <v>212782</v>
      </c>
      <c r="G14" s="334">
        <f t="shared" ref="G14:G20" si="4">SUM(E14:F14)</f>
        <v>303562</v>
      </c>
      <c r="H14" s="575">
        <f t="shared" ref="H14:H20" si="5">G14/B14*1000</f>
        <v>190.29296624008373</v>
      </c>
      <c r="I14" s="634"/>
      <c r="J14" s="635"/>
      <c r="K14" s="639"/>
      <c r="L14" s="671"/>
      <c r="M14" s="635"/>
    </row>
    <row r="15" spans="1:13" s="331" customFormat="1" ht="21" customHeight="1">
      <c r="A15" s="332" t="s">
        <v>103</v>
      </c>
      <c r="B15" s="334">
        <f>'19'!D15</f>
        <v>1471592</v>
      </c>
      <c r="C15" s="458">
        <v>354182</v>
      </c>
      <c r="D15" s="458">
        <v>137738</v>
      </c>
      <c r="E15" s="459">
        <f t="shared" si="3"/>
        <v>491920</v>
      </c>
      <c r="F15" s="334">
        <v>3000</v>
      </c>
      <c r="G15" s="334">
        <f>SUM(E15:F15)</f>
        <v>494920</v>
      </c>
      <c r="H15" s="798">
        <f t="shared" si="5"/>
        <v>336.3160441209248</v>
      </c>
      <c r="I15" s="634"/>
      <c r="J15" s="635"/>
      <c r="K15" s="638"/>
      <c r="L15" s="671"/>
      <c r="M15" s="635"/>
    </row>
    <row r="16" spans="1:13" s="331" customFormat="1" ht="21" customHeight="1">
      <c r="A16" s="332" t="s">
        <v>104</v>
      </c>
      <c r="B16" s="334">
        <f>'19'!D16</f>
        <v>1291048</v>
      </c>
      <c r="C16" s="321">
        <v>179029</v>
      </c>
      <c r="D16" s="322">
        <v>114461</v>
      </c>
      <c r="E16" s="353">
        <f t="shared" si="3"/>
        <v>293490</v>
      </c>
      <c r="F16" s="334">
        <v>20561</v>
      </c>
      <c r="G16" s="334">
        <f t="shared" si="4"/>
        <v>314051</v>
      </c>
      <c r="H16" s="575">
        <f t="shared" si="5"/>
        <v>243.2527682936653</v>
      </c>
      <c r="I16" s="634"/>
      <c r="J16" s="635"/>
      <c r="K16" s="638"/>
      <c r="L16" s="671"/>
      <c r="M16" s="635"/>
    </row>
    <row r="17" spans="1:13" s="331" customFormat="1" ht="21" customHeight="1">
      <c r="A17" s="332" t="s">
        <v>105</v>
      </c>
      <c r="B17" s="334">
        <f>'19'!D17</f>
        <v>814371</v>
      </c>
      <c r="C17" s="321">
        <v>141406</v>
      </c>
      <c r="D17" s="322">
        <v>35352</v>
      </c>
      <c r="E17" s="353">
        <f t="shared" si="3"/>
        <v>176758</v>
      </c>
      <c r="F17" s="334">
        <v>0</v>
      </c>
      <c r="G17" s="334">
        <f t="shared" si="4"/>
        <v>176758</v>
      </c>
      <c r="H17" s="575">
        <f t="shared" si="5"/>
        <v>217.04849509621536</v>
      </c>
      <c r="I17" s="634"/>
      <c r="J17" s="666"/>
      <c r="K17" s="640"/>
      <c r="L17" s="671"/>
      <c r="M17" s="635"/>
    </row>
    <row r="18" spans="1:13" s="331" customFormat="1" ht="21" customHeight="1">
      <c r="A18" s="332" t="s">
        <v>106</v>
      </c>
      <c r="B18" s="334">
        <f>'19'!D18</f>
        <v>2095172</v>
      </c>
      <c r="C18" s="321">
        <v>513642.98080000008</v>
      </c>
      <c r="D18" s="322">
        <v>83616.299199999994</v>
      </c>
      <c r="E18" s="353">
        <f t="shared" si="3"/>
        <v>597259.28</v>
      </c>
      <c r="F18" s="334">
        <v>1094</v>
      </c>
      <c r="G18" s="334">
        <f t="shared" si="4"/>
        <v>598353.28</v>
      </c>
      <c r="H18" s="575">
        <f t="shared" si="5"/>
        <v>285.58671078078555</v>
      </c>
      <c r="I18" s="634"/>
      <c r="J18" s="334"/>
      <c r="K18" s="640"/>
      <c r="L18" s="671"/>
      <c r="M18" s="635"/>
    </row>
    <row r="19" spans="1:13" s="331" customFormat="1" ht="21" customHeight="1">
      <c r="A19" s="332" t="s">
        <v>107</v>
      </c>
      <c r="B19" s="334">
        <f>'19'!D19</f>
        <v>1112673</v>
      </c>
      <c r="C19" s="321">
        <v>381097</v>
      </c>
      <c r="D19" s="322">
        <v>205206</v>
      </c>
      <c r="E19" s="353">
        <f t="shared" si="3"/>
        <v>586303</v>
      </c>
      <c r="F19" s="334">
        <v>0</v>
      </c>
      <c r="G19" s="334">
        <f t="shared" si="4"/>
        <v>586303</v>
      </c>
      <c r="H19" s="575">
        <f t="shared" si="5"/>
        <v>526.93199169926834</v>
      </c>
      <c r="I19" s="634"/>
      <c r="J19" s="635"/>
      <c r="K19" s="638"/>
      <c r="L19" s="671"/>
      <c r="M19" s="635"/>
    </row>
    <row r="20" spans="1:13" s="331" customFormat="1" ht="21" customHeight="1" thickBot="1">
      <c r="A20" s="335" t="s">
        <v>108</v>
      </c>
      <c r="B20" s="334">
        <f>'19'!D20</f>
        <v>2908491</v>
      </c>
      <c r="C20" s="321">
        <v>939082</v>
      </c>
      <c r="D20" s="322">
        <v>192342</v>
      </c>
      <c r="E20" s="353">
        <f t="shared" si="3"/>
        <v>1131424</v>
      </c>
      <c r="F20" s="330">
        <v>0</v>
      </c>
      <c r="G20" s="330">
        <f t="shared" si="4"/>
        <v>1131424</v>
      </c>
      <c r="H20" s="575">
        <f t="shared" si="5"/>
        <v>389.00722058276955</v>
      </c>
      <c r="I20" s="634"/>
      <c r="J20" s="666"/>
      <c r="K20" s="641"/>
      <c r="L20" s="671"/>
      <c r="M20" s="635"/>
    </row>
    <row r="21" spans="1:13" s="318" customFormat="1" ht="21" customHeight="1" thickTop="1" thickBot="1">
      <c r="A21" s="347" t="s">
        <v>352</v>
      </c>
      <c r="B21" s="412">
        <f>SUM(B5:B20)</f>
        <v>32814590</v>
      </c>
      <c r="C21" s="350">
        <f>SUM(C5:C20)</f>
        <v>8393680.8407999985</v>
      </c>
      <c r="D21" s="350">
        <f>SUM(D5:D20)</f>
        <v>2160459.9591999999</v>
      </c>
      <c r="E21" s="350">
        <f>SUM(E5:E20)</f>
        <v>10554140.799999999</v>
      </c>
      <c r="F21" s="350">
        <f>SUM(F5:F20)</f>
        <v>656665</v>
      </c>
      <c r="G21" s="350">
        <f>E21+F21</f>
        <v>11210805.799999999</v>
      </c>
      <c r="H21" s="501">
        <f>G21/B21*1000</f>
        <v>341.64089205441843</v>
      </c>
      <c r="I21" s="634"/>
      <c r="J21" s="635"/>
      <c r="K21" s="635"/>
      <c r="L21" s="671"/>
      <c r="M21" s="635"/>
    </row>
    <row r="22" spans="1:13" s="318" customFormat="1" ht="21" customHeight="1" thickTop="1">
      <c r="A22" s="1099" t="s">
        <v>310</v>
      </c>
      <c r="B22" s="1099"/>
      <c r="C22" s="1099"/>
      <c r="D22" s="1099"/>
      <c r="E22" s="1099"/>
      <c r="F22" s="344"/>
      <c r="G22" s="344"/>
      <c r="H22" s="324"/>
      <c r="I22" s="642"/>
      <c r="J22" s="635"/>
      <c r="K22" s="637"/>
      <c r="L22" s="637"/>
      <c r="M22" s="637"/>
    </row>
    <row r="23" spans="1:13" s="318" customFormat="1" ht="18" customHeight="1">
      <c r="A23" s="1004" t="s">
        <v>366</v>
      </c>
      <c r="B23" s="1004"/>
      <c r="C23" s="1004"/>
      <c r="D23" s="1004"/>
      <c r="E23" s="1004"/>
      <c r="F23" s="1004"/>
      <c r="G23" s="324"/>
      <c r="I23" s="637"/>
      <c r="J23" s="637"/>
      <c r="K23" s="637"/>
      <c r="L23" s="637"/>
      <c r="M23" s="637"/>
    </row>
    <row r="24" spans="1:13" s="318" customFormat="1" ht="21" customHeight="1">
      <c r="A24" s="1009" t="s">
        <v>367</v>
      </c>
      <c r="B24" s="1009"/>
      <c r="C24" s="1009"/>
      <c r="D24" s="1009"/>
      <c r="E24" s="1009"/>
      <c r="F24" s="1009"/>
      <c r="G24" s="787"/>
      <c r="H24" s="324"/>
      <c r="I24" s="637"/>
      <c r="J24" s="637"/>
      <c r="K24" s="637"/>
      <c r="L24" s="637"/>
      <c r="M24" s="637"/>
    </row>
    <row r="25" spans="1:13" s="318" customFormat="1" ht="21" customHeight="1" thickBot="1">
      <c r="G25" s="788"/>
      <c r="H25" s="324"/>
      <c r="I25" s="637"/>
      <c r="J25" s="637"/>
      <c r="K25" s="637"/>
      <c r="L25" s="637"/>
      <c r="M25" s="637"/>
    </row>
    <row r="26" spans="1:13" ht="21" customHeight="1">
      <c r="A26" s="1073" t="s">
        <v>294</v>
      </c>
      <c r="B26" s="1073"/>
      <c r="C26" s="1073"/>
      <c r="D26" s="398"/>
      <c r="E26" s="398"/>
      <c r="F26" s="398"/>
      <c r="G26" s="398"/>
      <c r="H26" s="436">
        <v>37</v>
      </c>
      <c r="I26" s="643"/>
      <c r="J26" s="644"/>
      <c r="K26" s="633"/>
      <c r="L26" s="633"/>
      <c r="M26" s="633"/>
    </row>
    <row r="27" spans="1:13">
      <c r="H27" s="397"/>
      <c r="I27" s="397"/>
    </row>
    <row r="28" spans="1:13">
      <c r="H28" s="397"/>
      <c r="I28" s="397"/>
    </row>
    <row r="29" spans="1:13">
      <c r="H29" s="397"/>
      <c r="I29" s="397"/>
    </row>
    <row r="30" spans="1:13">
      <c r="C30" s="665">
        <v>1058558.44</v>
      </c>
      <c r="D30" s="665">
        <v>336989.13</v>
      </c>
      <c r="E30" s="665">
        <v>1395547.5699999998</v>
      </c>
      <c r="H30" s="397"/>
      <c r="I30" s="397"/>
    </row>
    <row r="31" spans="1:13">
      <c r="C31" s="665">
        <v>784734</v>
      </c>
      <c r="D31" s="665">
        <v>640064.31999999995</v>
      </c>
      <c r="E31" s="665">
        <v>1424798.3199999998</v>
      </c>
      <c r="H31" s="397"/>
      <c r="I31" s="397"/>
    </row>
    <row r="32" spans="1:13">
      <c r="C32" s="665">
        <v>0</v>
      </c>
      <c r="D32" s="665">
        <v>0</v>
      </c>
      <c r="E32" s="665">
        <v>2820345.8899999997</v>
      </c>
      <c r="H32" s="397"/>
      <c r="I32" s="397"/>
    </row>
    <row r="33" spans="3:9">
      <c r="C33" s="665">
        <v>5838251</v>
      </c>
      <c r="D33" s="665">
        <v>0</v>
      </c>
      <c r="E33" s="665">
        <v>5838251</v>
      </c>
      <c r="H33" s="397"/>
      <c r="I33" s="397"/>
    </row>
    <row r="34" spans="3:9">
      <c r="C34" s="665">
        <v>653000.4</v>
      </c>
      <c r="D34" s="665">
        <v>396104.8</v>
      </c>
      <c r="E34" s="665">
        <v>1049105.2</v>
      </c>
      <c r="H34" s="397"/>
      <c r="I34" s="397"/>
    </row>
    <row r="35" spans="3:9">
      <c r="C35" s="665">
        <v>776909.6</v>
      </c>
      <c r="D35" s="665">
        <v>593124.32999999996</v>
      </c>
      <c r="E35" s="665">
        <v>6887356.2000000002</v>
      </c>
      <c r="H35" s="397"/>
      <c r="I35" s="397"/>
    </row>
    <row r="36" spans="3:9">
      <c r="C36" s="665">
        <v>762063.35999999999</v>
      </c>
      <c r="D36" s="665">
        <v>338348.94</v>
      </c>
      <c r="E36" s="665">
        <v>1100412.3</v>
      </c>
      <c r="H36" s="397"/>
      <c r="I36" s="397"/>
    </row>
    <row r="37" spans="3:9">
      <c r="C37" s="665">
        <v>727523.1</v>
      </c>
      <c r="D37" s="665">
        <v>347597.9</v>
      </c>
      <c r="E37" s="665">
        <v>1075121</v>
      </c>
      <c r="H37" s="397"/>
      <c r="I37" s="397"/>
    </row>
    <row r="38" spans="3:9">
      <c r="C38" s="665">
        <v>504547.2</v>
      </c>
      <c r="D38" s="665">
        <v>477835.12</v>
      </c>
      <c r="E38" s="665">
        <v>2175533.2999999998</v>
      </c>
      <c r="H38" s="397"/>
      <c r="I38" s="397"/>
    </row>
    <row r="39" spans="3:9">
      <c r="C39" s="665">
        <v>1003341.64</v>
      </c>
      <c r="D39" s="665">
        <v>336007.3</v>
      </c>
      <c r="E39" s="665">
        <v>1339348.94</v>
      </c>
      <c r="H39" s="397"/>
      <c r="I39" s="397"/>
    </row>
    <row r="40" spans="3:9">
      <c r="C40" s="665">
        <v>583596.9</v>
      </c>
      <c r="D40" s="665">
        <v>333063.38</v>
      </c>
      <c r="E40" s="665">
        <v>916660.28</v>
      </c>
      <c r="H40" s="397"/>
      <c r="I40" s="397"/>
    </row>
    <row r="41" spans="3:9">
      <c r="C41" s="665">
        <v>320657.21000000002</v>
      </c>
      <c r="D41" s="665">
        <v>285815.64</v>
      </c>
      <c r="E41" s="665">
        <v>2256009.2199999997</v>
      </c>
      <c r="H41" s="397"/>
      <c r="I41" s="397"/>
    </row>
    <row r="42" spans="3:9">
      <c r="C42" s="665">
        <v>0</v>
      </c>
      <c r="D42" s="665">
        <v>0</v>
      </c>
      <c r="E42" s="665">
        <v>0</v>
      </c>
      <c r="H42" s="397"/>
      <c r="I42" s="397"/>
    </row>
    <row r="43" spans="3:9">
      <c r="C43" s="665">
        <v>736577.76</v>
      </c>
      <c r="D43" s="665">
        <v>249311.92</v>
      </c>
      <c r="E43" s="665">
        <v>985889.68</v>
      </c>
      <c r="H43" s="397"/>
      <c r="I43" s="397"/>
    </row>
    <row r="44" spans="3:9">
      <c r="C44" s="665">
        <v>2070999.9</v>
      </c>
      <c r="D44" s="665">
        <v>479037.6</v>
      </c>
      <c r="E44" s="665">
        <v>985889.68</v>
      </c>
      <c r="H44" s="397"/>
      <c r="I44" s="397"/>
    </row>
    <row r="45" spans="3:9">
      <c r="C45" s="665">
        <v>15820760.51</v>
      </c>
      <c r="D45" s="665">
        <f>SUM(D30:D44)</f>
        <v>4813300.38</v>
      </c>
      <c r="E45" s="665">
        <v>20634060.890000001</v>
      </c>
      <c r="H45" s="397"/>
      <c r="I45" s="397"/>
    </row>
    <row r="46" spans="3:9">
      <c r="H46" s="397"/>
      <c r="I46" s="397"/>
    </row>
    <row r="47" spans="3:9">
      <c r="H47" s="397"/>
      <c r="I47" s="397"/>
    </row>
    <row r="48" spans="3:9">
      <c r="D48" s="665"/>
      <c r="H48" s="397"/>
      <c r="I48" s="397"/>
    </row>
    <row r="49" spans="8:9">
      <c r="H49" s="397"/>
      <c r="I49" s="397"/>
    </row>
    <row r="50" spans="8:9">
      <c r="H50" s="397"/>
      <c r="I50" s="397"/>
    </row>
    <row r="51" spans="8:9">
      <c r="H51" s="397"/>
      <c r="I51" s="397"/>
    </row>
    <row r="52" spans="8:9">
      <c r="H52" s="397"/>
      <c r="I52" s="397"/>
    </row>
  </sheetData>
  <mergeCells count="12">
    <mergeCell ref="A26:C26"/>
    <mergeCell ref="A1:H1"/>
    <mergeCell ref="A2:H2"/>
    <mergeCell ref="H3:H4"/>
    <mergeCell ref="B3:B4"/>
    <mergeCell ref="F3:F4"/>
    <mergeCell ref="G3:G4"/>
    <mergeCell ref="A22:E22"/>
    <mergeCell ref="A3:A4"/>
    <mergeCell ref="C3:E3"/>
    <mergeCell ref="A23:F23"/>
    <mergeCell ref="A24:F24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90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V52"/>
  <sheetViews>
    <sheetView rightToLeft="1" view="pageBreakPreview" topLeftCell="A4" zoomScale="90" zoomScaleNormal="100" zoomScaleSheetLayoutView="90" workbookViewId="0">
      <selection activeCell="O8" sqref="O8"/>
    </sheetView>
  </sheetViews>
  <sheetFormatPr defaultColWidth="10.42578125" defaultRowHeight="14.25"/>
  <cols>
    <col min="1" max="1" width="1.140625" style="396" customWidth="1"/>
    <col min="2" max="2" width="10.42578125" style="396" customWidth="1"/>
    <col min="3" max="5" width="11.5703125" style="396" customWidth="1"/>
    <col min="6" max="6" width="0.5703125" style="396" customWidth="1"/>
    <col min="7" max="8" width="11.5703125" style="396" customWidth="1"/>
    <col min="9" max="9" width="10.7109375" style="396" customWidth="1"/>
    <col min="10" max="10" width="0.7109375" style="396" customWidth="1"/>
    <col min="11" max="13" width="11.5703125" style="396" customWidth="1"/>
    <col min="14" max="14" width="1" style="396" customWidth="1"/>
    <col min="15" max="17" width="11.5703125" style="396" customWidth="1"/>
    <col min="18" max="18" width="14.5703125" style="396" bestFit="1" customWidth="1"/>
    <col min="19" max="19" width="12.7109375" style="396" bestFit="1" customWidth="1"/>
    <col min="20" max="20" width="14.7109375" style="396" customWidth="1"/>
    <col min="21" max="16384" width="10.42578125" style="396"/>
  </cols>
  <sheetData>
    <row r="1" spans="2:22" ht="29.25" customHeight="1">
      <c r="B1" s="1106" t="s">
        <v>674</v>
      </c>
      <c r="C1" s="1106"/>
      <c r="D1" s="1106"/>
      <c r="E1" s="1106"/>
      <c r="F1" s="1106"/>
      <c r="G1" s="1106"/>
      <c r="H1" s="1106"/>
      <c r="I1" s="1106"/>
      <c r="J1" s="1106"/>
      <c r="K1" s="1106"/>
      <c r="L1" s="1106"/>
      <c r="M1" s="1106"/>
      <c r="N1" s="1106"/>
      <c r="O1" s="1106"/>
      <c r="P1" s="1106"/>
      <c r="Q1" s="1106"/>
    </row>
    <row r="2" spans="2:22" ht="29.25" customHeight="1" thickBot="1">
      <c r="B2" s="1107" t="s">
        <v>644</v>
      </c>
      <c r="C2" s="1107"/>
      <c r="D2" s="1107"/>
      <c r="E2" s="1107"/>
      <c r="F2" s="1107"/>
      <c r="G2" s="1107"/>
      <c r="H2" s="1107"/>
      <c r="I2" s="1107"/>
      <c r="J2" s="1107"/>
      <c r="K2" s="1107"/>
      <c r="L2" s="1107"/>
      <c r="M2" s="1107"/>
      <c r="N2" s="1107"/>
      <c r="O2" s="1107"/>
      <c r="P2" s="1107"/>
      <c r="Q2" s="1107"/>
    </row>
    <row r="3" spans="2:22" ht="42.75" customHeight="1" thickTop="1">
      <c r="B3" s="1108" t="s">
        <v>95</v>
      </c>
      <c r="C3" s="1104" t="s">
        <v>535</v>
      </c>
      <c r="D3" s="1104"/>
      <c r="E3" s="1104"/>
      <c r="F3" s="790"/>
      <c r="G3" s="1111" t="s">
        <v>533</v>
      </c>
      <c r="H3" s="1111"/>
      <c r="I3" s="1111"/>
      <c r="J3" s="982"/>
      <c r="K3" s="1110" t="s">
        <v>308</v>
      </c>
      <c r="L3" s="1110"/>
      <c r="M3" s="1110"/>
      <c r="N3" s="790"/>
      <c r="O3" s="1111" t="s">
        <v>534</v>
      </c>
      <c r="P3" s="1111"/>
      <c r="Q3" s="1111"/>
      <c r="R3" s="1112" t="s">
        <v>375</v>
      </c>
      <c r="S3" s="1112"/>
      <c r="T3" s="1112"/>
    </row>
    <row r="4" spans="2:22" ht="25.5" customHeight="1">
      <c r="B4" s="1109"/>
      <c r="C4" s="395" t="s">
        <v>313</v>
      </c>
      <c r="D4" s="395" t="s">
        <v>111</v>
      </c>
      <c r="E4" s="395" t="s">
        <v>43</v>
      </c>
      <c r="F4" s="439"/>
      <c r="G4" s="395" t="s">
        <v>313</v>
      </c>
      <c r="H4" s="399" t="s">
        <v>111</v>
      </c>
      <c r="I4" s="400" t="s">
        <v>242</v>
      </c>
      <c r="J4" s="439"/>
      <c r="K4" s="395" t="s">
        <v>313</v>
      </c>
      <c r="L4" s="399" t="s">
        <v>111</v>
      </c>
      <c r="M4" s="400" t="s">
        <v>242</v>
      </c>
      <c r="N4" s="439"/>
      <c r="O4" s="395" t="s">
        <v>313</v>
      </c>
      <c r="P4" s="399" t="s">
        <v>111</v>
      </c>
      <c r="Q4" s="400" t="s">
        <v>242</v>
      </c>
      <c r="R4" s="396" t="s">
        <v>313</v>
      </c>
      <c r="S4" s="396" t="s">
        <v>111</v>
      </c>
      <c r="T4" s="396" t="s">
        <v>242</v>
      </c>
    </row>
    <row r="5" spans="2:22" ht="21.75" customHeight="1">
      <c r="B5" s="309" t="s">
        <v>96</v>
      </c>
      <c r="C5" s="323">
        <v>2261929</v>
      </c>
      <c r="D5" s="323">
        <v>1468069</v>
      </c>
      <c r="E5" s="323">
        <v>3729998</v>
      </c>
      <c r="F5" s="353"/>
      <c r="G5" s="577">
        <f t="shared" ref="G5:I6" si="0">R5/C5*1000</f>
        <v>331.4445325206936</v>
      </c>
      <c r="H5" s="577">
        <f t="shared" si="0"/>
        <v>218.8596040104382</v>
      </c>
      <c r="I5" s="577">
        <f t="shared" si="0"/>
        <v>287.13286173343795</v>
      </c>
      <c r="J5" s="577"/>
      <c r="K5" s="323">
        <v>2171451.84</v>
      </c>
      <c r="L5" s="323">
        <v>1057009.68</v>
      </c>
      <c r="M5" s="323">
        <v>3228461.5199999996</v>
      </c>
      <c r="N5" s="353"/>
      <c r="O5" s="323">
        <f>R5/K5*1000</f>
        <v>345.25472137572257</v>
      </c>
      <c r="P5" s="323">
        <f t="shared" ref="P5:Q5" si="1">S5/L5*1000</f>
        <v>303.97167223671971</v>
      </c>
      <c r="Q5" s="323">
        <f t="shared" si="1"/>
        <v>331.73850559011782</v>
      </c>
      <c r="R5" s="321">
        <v>749704</v>
      </c>
      <c r="S5" s="322">
        <v>321301</v>
      </c>
      <c r="T5" s="576">
        <f>SUM(R5:S5)</f>
        <v>1071005</v>
      </c>
      <c r="U5" s="658"/>
      <c r="V5" s="658"/>
    </row>
    <row r="6" spans="2:22" s="318" customFormat="1" ht="21.75" customHeight="1">
      <c r="B6" s="309" t="s">
        <v>97</v>
      </c>
      <c r="C6" s="323">
        <v>1181106</v>
      </c>
      <c r="D6" s="323">
        <v>416770</v>
      </c>
      <c r="E6" s="323">
        <v>1597876</v>
      </c>
      <c r="F6" s="353"/>
      <c r="G6" s="577">
        <f t="shared" si="0"/>
        <v>307.45419970773156</v>
      </c>
      <c r="H6" s="577">
        <f t="shared" si="0"/>
        <v>96.811190824675492</v>
      </c>
      <c r="I6" s="577">
        <f t="shared" si="0"/>
        <v>252.51271062335252</v>
      </c>
      <c r="J6" s="577"/>
      <c r="K6" s="323">
        <v>1086617.52</v>
      </c>
      <c r="L6" s="323">
        <v>345919.1</v>
      </c>
      <c r="M6" s="323">
        <v>1432536.62</v>
      </c>
      <c r="N6" s="353"/>
      <c r="O6" s="323">
        <f>R6/K6*1000</f>
        <v>334.18934750840384</v>
      </c>
      <c r="P6" s="323">
        <f t="shared" ref="P6:Q6" si="2">S6/L6*1000</f>
        <v>116.63998894539215</v>
      </c>
      <c r="Q6" s="323">
        <f t="shared" si="2"/>
        <v>281.65702319009478</v>
      </c>
      <c r="R6" s="634">
        <v>363136</v>
      </c>
      <c r="S6" s="666">
        <v>40348</v>
      </c>
      <c r="T6" s="636">
        <v>403484</v>
      </c>
    </row>
    <row r="7" spans="2:22" s="318" customFormat="1" ht="21.75" customHeight="1">
      <c r="B7" s="319" t="s">
        <v>98</v>
      </c>
      <c r="C7" s="323">
        <v>805537</v>
      </c>
      <c r="D7" s="323">
        <v>831689</v>
      </c>
      <c r="E7" s="323">
        <v>1637226</v>
      </c>
      <c r="F7" s="353"/>
      <c r="G7" s="577">
        <f t="shared" ref="G7:G9" si="3">R7/C7*1000</f>
        <v>239.23916592285644</v>
      </c>
      <c r="H7" s="577">
        <f t="shared" ref="H7:H8" si="4">S7/D7*1000</f>
        <v>77.238006033505314</v>
      </c>
      <c r="I7" s="577">
        <f t="shared" ref="I7:I13" si="5">T7/E7*1000</f>
        <v>156.94473456932641</v>
      </c>
      <c r="J7" s="577"/>
      <c r="K7" s="323">
        <v>805537</v>
      </c>
      <c r="L7" s="323">
        <v>623766.75</v>
      </c>
      <c r="M7" s="334">
        <v>1429303.75</v>
      </c>
      <c r="N7" s="353"/>
      <c r="O7" s="323">
        <f t="shared" ref="O7:O9" si="6">R7/K7*1000</f>
        <v>239.23916592285644</v>
      </c>
      <c r="P7" s="323">
        <f t="shared" ref="P7:P8" si="7">S7/L7*1000</f>
        <v>102.98400804467376</v>
      </c>
      <c r="Q7" s="323">
        <f t="shared" ref="Q7:Q13" si="8">T7/M7*1000</f>
        <v>179.77564251125767</v>
      </c>
      <c r="R7" s="634">
        <v>192716</v>
      </c>
      <c r="S7" s="666">
        <v>64238</v>
      </c>
      <c r="T7" s="636">
        <v>256954</v>
      </c>
    </row>
    <row r="8" spans="2:22" s="318" customFormat="1" ht="21.75" customHeight="1">
      <c r="B8" s="319" t="s">
        <v>379</v>
      </c>
      <c r="C8" s="323">
        <v>886115</v>
      </c>
      <c r="D8" s="323">
        <v>885541</v>
      </c>
      <c r="E8" s="323">
        <v>1771656</v>
      </c>
      <c r="F8" s="353"/>
      <c r="G8" s="577">
        <f t="shared" si="3"/>
        <v>272.34614017367949</v>
      </c>
      <c r="H8" s="577">
        <f t="shared" si="4"/>
        <v>214.12447306222975</v>
      </c>
      <c r="I8" s="577">
        <f t="shared" si="5"/>
        <v>243.24473825618517</v>
      </c>
      <c r="J8" s="577"/>
      <c r="K8" s="323">
        <v>797503.5</v>
      </c>
      <c r="L8" s="323">
        <v>619878.69999999995</v>
      </c>
      <c r="M8" s="323">
        <v>1417383</v>
      </c>
      <c r="N8" s="353"/>
      <c r="O8" s="323">
        <f t="shared" si="6"/>
        <v>302.60682241519942</v>
      </c>
      <c r="P8" s="323">
        <f t="shared" si="7"/>
        <v>305.89210437461395</v>
      </c>
      <c r="Q8" s="323">
        <f t="shared" si="8"/>
        <v>304.04343780050982</v>
      </c>
      <c r="R8" s="321">
        <v>241330</v>
      </c>
      <c r="S8" s="322">
        <v>189616</v>
      </c>
      <c r="T8" s="576">
        <f t="shared" ref="T8" si="9">SUM(R8:S8)</f>
        <v>430946</v>
      </c>
    </row>
    <row r="9" spans="2:22" s="318" customFormat="1" ht="21.75" customHeight="1">
      <c r="B9" s="328" t="s">
        <v>109</v>
      </c>
      <c r="C9" s="323">
        <v>5993043</v>
      </c>
      <c r="D9" s="323">
        <v>0</v>
      </c>
      <c r="E9" s="323">
        <f>C9+D9</f>
        <v>5993043</v>
      </c>
      <c r="F9" s="353"/>
      <c r="G9" s="577">
        <f t="shared" si="3"/>
        <v>483.99194199007081</v>
      </c>
      <c r="H9" s="577">
        <v>0</v>
      </c>
      <c r="I9" s="577">
        <f t="shared" si="5"/>
        <v>483.99194199007081</v>
      </c>
      <c r="J9" s="577"/>
      <c r="K9" s="323">
        <v>5993043</v>
      </c>
      <c r="L9" s="323">
        <v>0</v>
      </c>
      <c r="M9" s="334">
        <v>5993043</v>
      </c>
      <c r="N9" s="353"/>
      <c r="O9" s="323">
        <f t="shared" si="6"/>
        <v>483.99194199007081</v>
      </c>
      <c r="P9" s="323">
        <v>0</v>
      </c>
      <c r="Q9" s="323">
        <f t="shared" si="8"/>
        <v>483.99194199007081</v>
      </c>
      <c r="R9" s="634">
        <v>2900584.52</v>
      </c>
      <c r="S9" s="666">
        <v>0</v>
      </c>
      <c r="T9" s="635">
        <v>2900584.52</v>
      </c>
    </row>
    <row r="10" spans="2:22" s="318" customFormat="1" ht="21.75" customHeight="1">
      <c r="B10" s="328" t="s">
        <v>100</v>
      </c>
      <c r="C10" s="323">
        <v>1117191</v>
      </c>
      <c r="D10" s="323">
        <v>1016521</v>
      </c>
      <c r="E10" s="323">
        <v>2133712</v>
      </c>
      <c r="F10" s="353"/>
      <c r="G10" s="577">
        <f>R10/C10*1000</f>
        <v>247.3981619973666</v>
      </c>
      <c r="H10" s="577">
        <f t="shared" ref="H10" si="10">S10/D10*1000</f>
        <v>181.26629946651374</v>
      </c>
      <c r="I10" s="577">
        <f t="shared" si="5"/>
        <v>215.8923041160194</v>
      </c>
      <c r="J10" s="577"/>
      <c r="K10" s="323">
        <v>670314.6</v>
      </c>
      <c r="L10" s="323">
        <v>406608.4</v>
      </c>
      <c r="M10" s="334">
        <v>1076923</v>
      </c>
      <c r="N10" s="353"/>
      <c r="O10" s="323">
        <f>R10/K10*1000</f>
        <v>412.33026999561099</v>
      </c>
      <c r="P10" s="577">
        <f t="shared" ref="P10:P13" si="11">S10/L10*1000</f>
        <v>453.16574866628429</v>
      </c>
      <c r="Q10" s="577">
        <f t="shared" si="8"/>
        <v>427.74831626773687</v>
      </c>
      <c r="R10" s="634">
        <v>276391</v>
      </c>
      <c r="S10" s="666">
        <v>184261</v>
      </c>
      <c r="T10" s="636">
        <v>460652</v>
      </c>
    </row>
    <row r="11" spans="2:22" s="318" customFormat="1" ht="21.75" customHeight="1">
      <c r="B11" s="328" t="s">
        <v>102</v>
      </c>
      <c r="C11" s="323">
        <v>996885</v>
      </c>
      <c r="D11" s="323">
        <v>1068157</v>
      </c>
      <c r="E11" s="330">
        <v>2065042</v>
      </c>
      <c r="F11" s="459"/>
      <c r="G11" s="577">
        <f>R11/C11*1000</f>
        <v>343.63241497263982</v>
      </c>
      <c r="H11" s="577">
        <f>S11/D11*1000</f>
        <v>213.80283984470447</v>
      </c>
      <c r="I11" s="577">
        <f t="shared" si="5"/>
        <v>276.47718545191816</v>
      </c>
      <c r="J11" s="577"/>
      <c r="K11" s="323">
        <v>797508</v>
      </c>
      <c r="L11" s="323">
        <v>534078.5</v>
      </c>
      <c r="M11" s="334">
        <v>1331586.5</v>
      </c>
      <c r="N11" s="459"/>
      <c r="O11" s="323">
        <f>R11/K11*1000</f>
        <v>429.54051871579975</v>
      </c>
      <c r="P11" s="577">
        <f t="shared" si="11"/>
        <v>427.60567968940893</v>
      </c>
      <c r="Q11" s="577">
        <f t="shared" si="8"/>
        <v>428.76448507100366</v>
      </c>
      <c r="R11" s="634">
        <v>342562</v>
      </c>
      <c r="S11" s="635">
        <v>228375</v>
      </c>
      <c r="T11" s="635">
        <v>570937</v>
      </c>
    </row>
    <row r="12" spans="2:22" s="318" customFormat="1" ht="21.75" customHeight="1">
      <c r="B12" s="328" t="s">
        <v>94</v>
      </c>
      <c r="C12" s="323">
        <v>814872</v>
      </c>
      <c r="D12" s="323">
        <v>403860</v>
      </c>
      <c r="E12" s="330">
        <v>1218732</v>
      </c>
      <c r="F12" s="353"/>
      <c r="G12" s="577">
        <f>R12/C12*1000</f>
        <v>215.2141686056215</v>
      </c>
      <c r="H12" s="577">
        <f t="shared" ref="H12:H13" si="12">S12/D12*1000</f>
        <v>289.49140791363345</v>
      </c>
      <c r="I12" s="577">
        <f t="shared" si="5"/>
        <v>239.82795233078315</v>
      </c>
      <c r="J12" s="577"/>
      <c r="K12" s="323">
        <v>782277.12</v>
      </c>
      <c r="L12" s="323">
        <v>347319.6</v>
      </c>
      <c r="M12" s="330">
        <v>1129596.72</v>
      </c>
      <c r="N12" s="353"/>
      <c r="O12" s="323">
        <f>R12/K12*1000</f>
        <v>224.18142563085573</v>
      </c>
      <c r="P12" s="577">
        <f t="shared" si="11"/>
        <v>336.61791617864355</v>
      </c>
      <c r="Q12" s="577">
        <f t="shared" si="8"/>
        <v>258.75252187347002</v>
      </c>
      <c r="R12" s="634">
        <v>175372</v>
      </c>
      <c r="S12" s="666">
        <v>116914</v>
      </c>
      <c r="T12" s="635">
        <v>292286</v>
      </c>
    </row>
    <row r="13" spans="2:22" s="331" customFormat="1" ht="21.75" customHeight="1">
      <c r="B13" s="328" t="s">
        <v>101</v>
      </c>
      <c r="C13" s="323">
        <v>829783</v>
      </c>
      <c r="D13" s="323">
        <v>548940</v>
      </c>
      <c r="E13" s="323">
        <v>1378723</v>
      </c>
      <c r="F13" s="353"/>
      <c r="G13" s="798">
        <f>R13/C13*1000</f>
        <v>703.23366470510962</v>
      </c>
      <c r="H13" s="798">
        <f t="shared" si="12"/>
        <v>393.1698546289212</v>
      </c>
      <c r="I13" s="798">
        <f t="shared" si="5"/>
        <v>579.78143542974192</v>
      </c>
      <c r="J13" s="798"/>
      <c r="K13" s="334">
        <v>788293.85</v>
      </c>
      <c r="L13" s="334">
        <v>439152</v>
      </c>
      <c r="M13" s="334">
        <v>1227445.8500000001</v>
      </c>
      <c r="N13" s="459"/>
      <c r="O13" s="334">
        <f>R13/K13*1000</f>
        <v>740.24596284748384</v>
      </c>
      <c r="P13" s="798">
        <f t="shared" si="11"/>
        <v>491.46231828615151</v>
      </c>
      <c r="Q13" s="798">
        <f t="shared" si="8"/>
        <v>651.23687533751479</v>
      </c>
      <c r="R13" s="634">
        <v>583531.34</v>
      </c>
      <c r="S13" s="635">
        <v>215826.66</v>
      </c>
      <c r="T13" s="638">
        <v>799358</v>
      </c>
    </row>
    <row r="14" spans="2:22" s="331" customFormat="1" ht="21.75" customHeight="1">
      <c r="B14" s="332" t="s">
        <v>99</v>
      </c>
      <c r="C14" s="323">
        <v>719341</v>
      </c>
      <c r="D14" s="323">
        <v>875894</v>
      </c>
      <c r="E14" s="323">
        <v>1595235</v>
      </c>
      <c r="G14" s="577">
        <f t="shared" ref="G14:G20" si="13">R14/C14*1000</f>
        <v>83.291512648382337</v>
      </c>
      <c r="H14" s="577">
        <f t="shared" ref="H14:I21" si="14">S14/D14*1000</f>
        <v>35.238282257898788</v>
      </c>
      <c r="I14" s="577">
        <f t="shared" si="14"/>
        <v>56.906976088162558</v>
      </c>
      <c r="J14" s="577"/>
      <c r="K14" s="323">
        <v>539505.75</v>
      </c>
      <c r="L14" s="323">
        <v>376634.42</v>
      </c>
      <c r="M14" s="323">
        <v>916140.16999999993</v>
      </c>
      <c r="O14" s="323">
        <f t="shared" ref="O14:O20" si="15">R14/K14*1000</f>
        <v>111.05535019784311</v>
      </c>
      <c r="P14" s="577">
        <f t="shared" ref="P14:Q15" si="16">S14/L14*1000</f>
        <v>81.949493623020444</v>
      </c>
      <c r="Q14" s="577">
        <f t="shared" si="16"/>
        <v>99.08964039858661</v>
      </c>
      <c r="R14" s="634">
        <v>59915</v>
      </c>
      <c r="S14" s="635">
        <v>30865</v>
      </c>
      <c r="T14" s="639">
        <v>90780</v>
      </c>
    </row>
    <row r="15" spans="2:22" s="331" customFormat="1" ht="21.75" customHeight="1">
      <c r="B15" s="332" t="s">
        <v>103</v>
      </c>
      <c r="C15" s="323">
        <v>1050966</v>
      </c>
      <c r="D15" s="323">
        <v>420626</v>
      </c>
      <c r="E15" s="323">
        <v>1471592</v>
      </c>
      <c r="F15" s="353"/>
      <c r="G15" s="798">
        <f t="shared" si="13"/>
        <v>337.00614482295339</v>
      </c>
      <c r="H15" s="798">
        <f t="shared" si="14"/>
        <v>327.45954838740352</v>
      </c>
      <c r="I15" s="798">
        <f t="shared" si="14"/>
        <v>334.27743559356128</v>
      </c>
      <c r="J15" s="798"/>
      <c r="K15" s="334">
        <v>1029946.68</v>
      </c>
      <c r="L15" s="334">
        <v>344913.32</v>
      </c>
      <c r="M15" s="334">
        <v>1374860</v>
      </c>
      <c r="N15" s="459"/>
      <c r="O15" s="798">
        <f t="shared" si="15"/>
        <v>343.88382124791156</v>
      </c>
      <c r="P15" s="798">
        <f t="shared" si="16"/>
        <v>399.34091266756525</v>
      </c>
      <c r="Q15" s="798">
        <f t="shared" si="16"/>
        <v>357.79643018198215</v>
      </c>
      <c r="R15" s="634">
        <v>354182</v>
      </c>
      <c r="S15" s="635">
        <v>137738</v>
      </c>
      <c r="T15" s="638">
        <v>491920</v>
      </c>
    </row>
    <row r="16" spans="2:22" s="331" customFormat="1" ht="21.75" customHeight="1">
      <c r="B16" s="332" t="s">
        <v>104</v>
      </c>
      <c r="C16" s="323">
        <v>739601</v>
      </c>
      <c r="D16" s="323">
        <v>551447</v>
      </c>
      <c r="E16" s="323">
        <v>1291048</v>
      </c>
      <c r="F16" s="353"/>
      <c r="G16" s="577">
        <f t="shared" si="13"/>
        <v>242.06159807788254</v>
      </c>
      <c r="H16" s="577">
        <f t="shared" si="14"/>
        <v>207.56482490611063</v>
      </c>
      <c r="I16" s="577">
        <f t="shared" si="14"/>
        <v>227.32694679051437</v>
      </c>
      <c r="J16" s="577"/>
      <c r="K16" s="323">
        <v>606472.81999999995</v>
      </c>
      <c r="L16" s="323">
        <v>347411.61</v>
      </c>
      <c r="M16" s="334">
        <v>953885</v>
      </c>
      <c r="N16" s="353"/>
      <c r="O16" s="577">
        <f t="shared" si="15"/>
        <v>295.19707082668606</v>
      </c>
      <c r="P16" s="577">
        <f t="shared" ref="P16:Q17" si="17">S16/L16*1000</f>
        <v>329.46797604144552</v>
      </c>
      <c r="Q16" s="577">
        <f t="shared" si="17"/>
        <v>307.67859857320326</v>
      </c>
      <c r="R16" s="321">
        <v>179029</v>
      </c>
      <c r="S16" s="322">
        <v>114461</v>
      </c>
      <c r="T16" s="353">
        <f>SUM(R16:S16)</f>
        <v>293490</v>
      </c>
    </row>
    <row r="17" spans="1:20" s="331" customFormat="1" ht="21.75" customHeight="1">
      <c r="B17" s="332" t="s">
        <v>105</v>
      </c>
      <c r="C17" s="323">
        <v>369833</v>
      </c>
      <c r="D17" s="323">
        <v>444538</v>
      </c>
      <c r="E17" s="334">
        <v>814371</v>
      </c>
      <c r="F17" s="353"/>
      <c r="G17" s="577">
        <f t="shared" si="13"/>
        <v>382.35095299770438</v>
      </c>
      <c r="H17" s="577">
        <f t="shared" si="14"/>
        <v>79.525259932784138</v>
      </c>
      <c r="I17" s="577">
        <f t="shared" si="14"/>
        <v>217.04849509621536</v>
      </c>
      <c r="J17" s="577"/>
      <c r="K17" s="334">
        <v>329151.37</v>
      </c>
      <c r="L17" s="334">
        <v>293395.08</v>
      </c>
      <c r="M17" s="334">
        <v>622546.44999999995</v>
      </c>
      <c r="N17" s="353"/>
      <c r="O17" s="798">
        <f t="shared" si="15"/>
        <v>429.60781235697118</v>
      </c>
      <c r="P17" s="798">
        <f t="shared" si="17"/>
        <v>120.49281807997598</v>
      </c>
      <c r="Q17" s="798">
        <f t="shared" si="17"/>
        <v>283.92740814761697</v>
      </c>
      <c r="R17" s="321">
        <v>141406</v>
      </c>
      <c r="S17" s="322">
        <v>35352</v>
      </c>
      <c r="T17" s="353">
        <f>SUM(R17:S17)</f>
        <v>176758</v>
      </c>
    </row>
    <row r="18" spans="1:20" s="331" customFormat="1" ht="21.75" customHeight="1">
      <c r="B18" s="332" t="s">
        <v>106</v>
      </c>
      <c r="C18" s="323">
        <v>1344810</v>
      </c>
      <c r="D18" s="323">
        <v>750362</v>
      </c>
      <c r="E18" s="334">
        <v>2095172</v>
      </c>
      <c r="F18" s="353"/>
      <c r="G18" s="577">
        <f t="shared" si="13"/>
        <v>381.9446470505128</v>
      </c>
      <c r="H18" s="577">
        <f t="shared" si="14"/>
        <v>111.43461316004807</v>
      </c>
      <c r="I18" s="577">
        <f t="shared" si="14"/>
        <v>285.06455794560065</v>
      </c>
      <c r="J18" s="577"/>
      <c r="K18" s="323">
        <v>1156536.6000000001</v>
      </c>
      <c r="L18" s="323">
        <v>172583.26</v>
      </c>
      <c r="M18" s="334">
        <v>1329119.8600000001</v>
      </c>
      <c r="N18" s="353"/>
      <c r="O18" s="577">
        <f t="shared" si="15"/>
        <v>444.12168261687532</v>
      </c>
      <c r="P18" s="577">
        <f t="shared" ref="P18:Q21" si="18">S18/L18*1000</f>
        <v>484.49831808716556</v>
      </c>
      <c r="Q18" s="577">
        <f t="shared" si="18"/>
        <v>449.36449900011274</v>
      </c>
      <c r="R18" s="634">
        <v>513642.98080000008</v>
      </c>
      <c r="S18" s="334">
        <v>83616.299199999994</v>
      </c>
      <c r="T18" s="640">
        <v>597259.28</v>
      </c>
    </row>
    <row r="19" spans="1:20" s="331" customFormat="1" ht="21.75" customHeight="1">
      <c r="B19" s="332" t="s">
        <v>107</v>
      </c>
      <c r="C19" s="323">
        <v>821853</v>
      </c>
      <c r="D19" s="323">
        <v>290820</v>
      </c>
      <c r="E19" s="334">
        <v>1112673</v>
      </c>
      <c r="F19" s="353"/>
      <c r="G19" s="577">
        <f t="shared" si="13"/>
        <v>463.70457977278176</v>
      </c>
      <c r="H19" s="577">
        <f t="shared" si="14"/>
        <v>705.61171858881778</v>
      </c>
      <c r="I19" s="577">
        <f t="shared" si="14"/>
        <v>526.93199169926834</v>
      </c>
      <c r="J19" s="577"/>
      <c r="K19" s="323">
        <v>764323.29</v>
      </c>
      <c r="L19" s="323">
        <v>258829.8</v>
      </c>
      <c r="M19" s="334">
        <v>1023153.0900000001</v>
      </c>
      <c r="N19" s="353"/>
      <c r="O19" s="577">
        <f t="shared" si="15"/>
        <v>498.60707502449645</v>
      </c>
      <c r="P19" s="577">
        <f t="shared" si="18"/>
        <v>792.82215571777294</v>
      </c>
      <c r="Q19" s="577">
        <f t="shared" si="18"/>
        <v>573.0354584571503</v>
      </c>
      <c r="R19" s="634">
        <v>381097</v>
      </c>
      <c r="S19" s="635">
        <v>205206</v>
      </c>
      <c r="T19" s="638">
        <v>586303</v>
      </c>
    </row>
    <row r="20" spans="1:20" s="331" customFormat="1" ht="21.75" customHeight="1" thickBot="1">
      <c r="A20" s="797"/>
      <c r="B20" s="335" t="s">
        <v>108</v>
      </c>
      <c r="C20" s="323">
        <v>2362123</v>
      </c>
      <c r="D20" s="323">
        <v>546368</v>
      </c>
      <c r="E20" s="351">
        <v>2908491</v>
      </c>
      <c r="F20" s="459"/>
      <c r="G20" s="577">
        <f t="shared" si="13"/>
        <v>397.55846753111501</v>
      </c>
      <c r="H20" s="577">
        <f t="shared" si="14"/>
        <v>352.03745460934755</v>
      </c>
      <c r="I20" s="577">
        <f t="shared" si="14"/>
        <v>389.00722058276955</v>
      </c>
      <c r="J20" s="577"/>
      <c r="K20" s="323">
        <v>2125910.7000000002</v>
      </c>
      <c r="L20" s="323">
        <v>491731.20000000001</v>
      </c>
      <c r="M20" s="330">
        <v>2617641.9000000004</v>
      </c>
      <c r="N20" s="459"/>
      <c r="O20" s="577">
        <f t="shared" si="15"/>
        <v>441.73163059012779</v>
      </c>
      <c r="P20" s="577">
        <f t="shared" si="18"/>
        <v>391.15272734371945</v>
      </c>
      <c r="Q20" s="577">
        <f t="shared" si="18"/>
        <v>432.23024509196614</v>
      </c>
      <c r="R20" s="634">
        <v>939082</v>
      </c>
      <c r="S20" s="666">
        <v>192342</v>
      </c>
      <c r="T20" s="641">
        <v>1131424</v>
      </c>
    </row>
    <row r="21" spans="1:20" s="318" customFormat="1" ht="21.75" customHeight="1" thickTop="1" thickBot="1">
      <c r="B21" s="347" t="s">
        <v>352</v>
      </c>
      <c r="C21" s="350">
        <f>SUM(C5:C20)</f>
        <v>22294988</v>
      </c>
      <c r="D21" s="350">
        <f>SUM(D5:D20)</f>
        <v>10519602</v>
      </c>
      <c r="E21" s="350">
        <f>SUM(E5:E20)</f>
        <v>32814590</v>
      </c>
      <c r="F21" s="350"/>
      <c r="G21" s="501">
        <f>R21/C21*1000</f>
        <v>376.4828597709942</v>
      </c>
      <c r="H21" s="501">
        <f t="shared" si="14"/>
        <v>205.37468615257495</v>
      </c>
      <c r="I21" s="501">
        <f t="shared" si="14"/>
        <v>321.62951906453804</v>
      </c>
      <c r="J21" s="501"/>
      <c r="K21" s="350">
        <v>20444396</v>
      </c>
      <c r="L21" s="350">
        <v>6659232</v>
      </c>
      <c r="M21" s="350">
        <v>27103628</v>
      </c>
      <c r="N21" s="350"/>
      <c r="O21" s="501">
        <f>R21/K21*1000</f>
        <v>410.56144876082419</v>
      </c>
      <c r="P21" s="501">
        <f t="shared" si="18"/>
        <v>324.43079910716432</v>
      </c>
      <c r="Q21" s="501">
        <f t="shared" si="18"/>
        <v>389.39955935050466</v>
      </c>
      <c r="R21" s="634">
        <f>SUM(R5:R20)</f>
        <v>8393680.8407999985</v>
      </c>
      <c r="S21" s="635">
        <f>SUM(S5:S20)</f>
        <v>2160459.9591999999</v>
      </c>
      <c r="T21" s="635">
        <f>SUM(T5:T20)</f>
        <v>10554140.799999999</v>
      </c>
    </row>
    <row r="22" spans="1:20" s="318" customFormat="1" ht="21" customHeight="1" thickTop="1" thickBot="1">
      <c r="B22" s="1099" t="s">
        <v>310</v>
      </c>
      <c r="C22" s="1099"/>
      <c r="D22" s="1099"/>
      <c r="E22" s="1099"/>
      <c r="F22" s="1099"/>
      <c r="G22" s="1099"/>
      <c r="H22" s="1099"/>
      <c r="I22" s="1099"/>
      <c r="J22" s="1099"/>
      <c r="K22" s="1099"/>
      <c r="L22" s="1099"/>
      <c r="M22" s="1099"/>
      <c r="N22" s="789"/>
      <c r="O22" s="344"/>
      <c r="P22" s="344"/>
      <c r="Q22" s="344"/>
      <c r="R22" s="350"/>
      <c r="S22" s="350"/>
      <c r="T22" s="350"/>
    </row>
    <row r="23" spans="1:20" s="318" customFormat="1" ht="18" customHeight="1" thickTop="1">
      <c r="B23" s="1093"/>
      <c r="C23" s="1093"/>
      <c r="D23" s="1093"/>
      <c r="E23" s="1093"/>
      <c r="F23" s="1093"/>
      <c r="G23" s="1093"/>
      <c r="H23" s="1093"/>
      <c r="I23" s="1093"/>
      <c r="J23" s="1093"/>
      <c r="K23" s="1093"/>
      <c r="L23" s="1093"/>
      <c r="M23" s="1093"/>
      <c r="N23"/>
      <c r="O23" s="337"/>
      <c r="P23" s="325"/>
      <c r="Q23" s="324"/>
      <c r="R23" s="636"/>
      <c r="S23" s="636"/>
      <c r="T23" s="636"/>
    </row>
    <row r="24" spans="1:20" s="318" customFormat="1" ht="21" customHeight="1">
      <c r="B24" s="1004" t="s">
        <v>366</v>
      </c>
      <c r="C24" s="1004"/>
      <c r="D24" s="1004"/>
      <c r="E24" s="1004"/>
      <c r="F24" s="1004"/>
      <c r="G24" s="1004"/>
      <c r="H24" s="1004"/>
      <c r="I24" s="1004"/>
      <c r="J24" s="1004"/>
      <c r="K24" s="1004"/>
      <c r="L24" s="1004"/>
      <c r="M24" s="1004"/>
      <c r="N24" s="1004"/>
      <c r="O24" s="1004"/>
      <c r="P24" s="1004"/>
      <c r="Q24" s="1004"/>
      <c r="R24" s="636"/>
      <c r="S24" s="636"/>
      <c r="T24" s="636"/>
    </row>
    <row r="25" spans="1:20" s="318" customFormat="1" ht="21" customHeight="1" thickBot="1">
      <c r="B25" s="1009" t="s">
        <v>367</v>
      </c>
      <c r="C25" s="1009"/>
      <c r="D25" s="1009"/>
      <c r="E25" s="1009"/>
      <c r="F25" s="1009"/>
      <c r="G25" s="1009"/>
      <c r="H25" s="1009"/>
      <c r="I25" s="1009"/>
      <c r="J25" s="1009"/>
      <c r="K25" s="1009"/>
      <c r="L25" s="1009"/>
      <c r="M25" s="1009"/>
      <c r="N25" s="1009"/>
      <c r="O25" s="1009"/>
      <c r="P25" s="1009"/>
      <c r="Q25" s="1009"/>
      <c r="R25" s="637"/>
      <c r="S25" s="637"/>
      <c r="T25" s="637"/>
    </row>
    <row r="26" spans="1:20" ht="21" customHeight="1" thickBot="1">
      <c r="B26" s="1073" t="s">
        <v>294</v>
      </c>
      <c r="C26" s="1073"/>
      <c r="D26" s="1073"/>
      <c r="E26" s="1073"/>
      <c r="F26" s="1073"/>
      <c r="G26" s="1073"/>
      <c r="H26" s="1073"/>
      <c r="I26" s="1073"/>
      <c r="J26" s="1073"/>
      <c r="K26" s="1073"/>
      <c r="L26" s="1073"/>
      <c r="M26" s="1073"/>
      <c r="N26" s="398"/>
      <c r="O26" s="398"/>
      <c r="P26" s="398"/>
      <c r="Q26" s="436">
        <v>38</v>
      </c>
      <c r="R26" s="643"/>
      <c r="S26" s="644"/>
      <c r="T26" s="633"/>
    </row>
    <row r="27" spans="1:20" ht="15.75" thickTop="1" thickBot="1">
      <c r="L27" s="350"/>
      <c r="M27" s="350"/>
      <c r="N27" s="350"/>
      <c r="R27" s="397"/>
    </row>
    <row r="28" spans="1:20" ht="15" thickTop="1">
      <c r="R28" s="397"/>
    </row>
    <row r="29" spans="1:20">
      <c r="R29" s="397"/>
    </row>
    <row r="30" spans="1:20">
      <c r="H30" s="667"/>
      <c r="P30" s="667"/>
      <c r="R30" s="397">
        <v>1058558.44</v>
      </c>
      <c r="S30" s="396">
        <v>336989.13</v>
      </c>
      <c r="T30" s="396">
        <v>1395547.5699999998</v>
      </c>
    </row>
    <row r="31" spans="1:20">
      <c r="R31" s="397">
        <v>784734</v>
      </c>
      <c r="S31" s="396">
        <v>640064.31999999995</v>
      </c>
      <c r="T31" s="396">
        <v>1424798.3199999998</v>
      </c>
    </row>
    <row r="32" spans="1:20">
      <c r="R32" s="397">
        <v>0</v>
      </c>
      <c r="S32" s="396">
        <v>0</v>
      </c>
      <c r="T32" s="396">
        <v>2820345.8899999997</v>
      </c>
    </row>
    <row r="33" spans="18:20">
      <c r="R33" s="397">
        <v>5838251</v>
      </c>
      <c r="S33" s="396">
        <v>0</v>
      </c>
      <c r="T33" s="396">
        <v>5838251</v>
      </c>
    </row>
    <row r="34" spans="18:20">
      <c r="R34" s="397">
        <v>653000.4</v>
      </c>
      <c r="S34" s="396">
        <v>396104.8</v>
      </c>
      <c r="T34" s="396">
        <v>1049105.2</v>
      </c>
    </row>
    <row r="35" spans="18:20">
      <c r="R35" s="397">
        <v>776909.6</v>
      </c>
      <c r="S35" s="396">
        <v>593124.32999999996</v>
      </c>
      <c r="T35" s="396">
        <v>6887356.2000000002</v>
      </c>
    </row>
    <row r="36" spans="18:20">
      <c r="R36" s="397">
        <v>762063.35999999999</v>
      </c>
      <c r="S36" s="396">
        <v>338348.94</v>
      </c>
      <c r="T36" s="396">
        <v>1100412.3</v>
      </c>
    </row>
    <row r="37" spans="18:20">
      <c r="R37" s="397">
        <v>727523.1</v>
      </c>
      <c r="S37" s="396">
        <v>347597.9</v>
      </c>
      <c r="T37" s="396">
        <v>1075121</v>
      </c>
    </row>
    <row r="38" spans="18:20">
      <c r="R38" s="397">
        <v>504547.2</v>
      </c>
      <c r="S38" s="396">
        <v>477835.12</v>
      </c>
      <c r="T38" s="396">
        <v>2175533.2999999998</v>
      </c>
    </row>
    <row r="39" spans="18:20">
      <c r="R39" s="397">
        <v>1003341.64</v>
      </c>
      <c r="S39" s="396">
        <v>336007.3</v>
      </c>
      <c r="T39" s="396">
        <v>1339348.94</v>
      </c>
    </row>
    <row r="40" spans="18:20">
      <c r="R40" s="397">
        <v>583596.9</v>
      </c>
      <c r="S40" s="396">
        <v>333063.38</v>
      </c>
      <c r="T40" s="396">
        <v>916660.28</v>
      </c>
    </row>
    <row r="41" spans="18:20">
      <c r="R41" s="397">
        <v>320657.21000000002</v>
      </c>
      <c r="S41" s="396">
        <v>285815.64</v>
      </c>
      <c r="T41" s="396">
        <v>2256009.2199999997</v>
      </c>
    </row>
    <row r="42" spans="18:20">
      <c r="R42" s="397">
        <v>0</v>
      </c>
      <c r="S42" s="396">
        <v>0</v>
      </c>
      <c r="T42" s="396">
        <v>0</v>
      </c>
    </row>
    <row r="43" spans="18:20">
      <c r="R43" s="397">
        <v>736577.76</v>
      </c>
      <c r="S43" s="396">
        <v>249311.92</v>
      </c>
      <c r="T43" s="396">
        <v>985889.68</v>
      </c>
    </row>
    <row r="44" spans="18:20">
      <c r="R44" s="397">
        <v>2070999.9</v>
      </c>
      <c r="S44" s="396">
        <v>479037.6</v>
      </c>
      <c r="T44" s="396">
        <v>985889.68</v>
      </c>
    </row>
    <row r="45" spans="18:20">
      <c r="R45" s="397">
        <v>15820760.51</v>
      </c>
      <c r="S45" s="396">
        <v>4813300.38</v>
      </c>
      <c r="T45" s="396">
        <v>20634060.890000001</v>
      </c>
    </row>
    <row r="46" spans="18:20">
      <c r="R46" s="397"/>
    </row>
    <row r="47" spans="18:20">
      <c r="R47" s="397"/>
    </row>
    <row r="48" spans="18:20">
      <c r="R48" s="397"/>
    </row>
    <row r="49" spans="18:18">
      <c r="R49" s="397"/>
    </row>
    <row r="50" spans="18:18">
      <c r="R50" s="397"/>
    </row>
    <row r="51" spans="18:18">
      <c r="R51" s="397"/>
    </row>
    <row r="52" spans="18:18">
      <c r="R52" s="397"/>
    </row>
  </sheetData>
  <mergeCells count="13">
    <mergeCell ref="B1:Q1"/>
    <mergeCell ref="R3:T3"/>
    <mergeCell ref="G3:I3"/>
    <mergeCell ref="B22:M22"/>
    <mergeCell ref="B23:M23"/>
    <mergeCell ref="B24:Q24"/>
    <mergeCell ref="B25:Q25"/>
    <mergeCell ref="B26:M26"/>
    <mergeCell ref="C3:E3"/>
    <mergeCell ref="B2:Q2"/>
    <mergeCell ref="B3:B4"/>
    <mergeCell ref="K3:M3"/>
    <mergeCell ref="O3:Q3"/>
  </mergeCells>
  <printOptions horizontalCentered="1"/>
  <pageMargins left="0.45" right="0.45" top="0.5" bottom="0.5" header="0.3" footer="0.3"/>
  <pageSetup paperSize="9" scale="90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N25"/>
  <sheetViews>
    <sheetView rightToLeft="1" view="pageBreakPreview" topLeftCell="A13" zoomScale="110" zoomScaleSheetLayoutView="110" workbookViewId="0">
      <selection activeCell="G27" sqref="G27"/>
    </sheetView>
  </sheetViews>
  <sheetFormatPr defaultColWidth="10.42578125" defaultRowHeight="14.25"/>
  <cols>
    <col min="1" max="1" width="18.42578125" style="396" customWidth="1"/>
    <col min="2" max="4" width="16.85546875" style="396" customWidth="1"/>
    <col min="5" max="5" width="2" style="396" customWidth="1"/>
    <col min="6" max="8" width="16.85546875" style="396" customWidth="1"/>
    <col min="9" max="16384" width="10.42578125" style="396"/>
  </cols>
  <sheetData>
    <row r="1" spans="1:8" ht="21.75" customHeight="1">
      <c r="A1" s="1106" t="s">
        <v>454</v>
      </c>
      <c r="B1" s="1106"/>
      <c r="C1" s="1106"/>
      <c r="D1" s="1106"/>
      <c r="E1" s="1106"/>
      <c r="F1" s="1106"/>
      <c r="G1" s="1106"/>
      <c r="H1" s="1106"/>
    </row>
    <row r="2" spans="1:8" ht="21.75" customHeight="1" thickBot="1">
      <c r="A2" s="1107" t="s">
        <v>645</v>
      </c>
      <c r="B2" s="1107"/>
      <c r="C2" s="1107"/>
      <c r="D2" s="1107"/>
      <c r="E2" s="1107"/>
      <c r="F2" s="1107"/>
      <c r="G2" s="1107"/>
      <c r="H2" s="1107"/>
    </row>
    <row r="3" spans="1:8" ht="21.75" customHeight="1" thickTop="1">
      <c r="A3" s="1108" t="s">
        <v>95</v>
      </c>
      <c r="B3" s="1104" t="s">
        <v>8</v>
      </c>
      <c r="C3" s="1104"/>
      <c r="D3" s="1104"/>
      <c r="E3" s="1110"/>
      <c r="F3" s="1110" t="s">
        <v>333</v>
      </c>
      <c r="G3" s="1110"/>
      <c r="H3" s="1110"/>
    </row>
    <row r="4" spans="1:8" ht="21.75" customHeight="1">
      <c r="A4" s="1109"/>
      <c r="B4" s="395" t="s">
        <v>313</v>
      </c>
      <c r="C4" s="395" t="s">
        <v>111</v>
      </c>
      <c r="D4" s="395" t="s">
        <v>43</v>
      </c>
      <c r="E4" s="1113"/>
      <c r="F4" s="395" t="s">
        <v>313</v>
      </c>
      <c r="G4" s="395" t="s">
        <v>111</v>
      </c>
      <c r="H4" s="395" t="s">
        <v>43</v>
      </c>
    </row>
    <row r="5" spans="1:8" ht="21.75" customHeight="1">
      <c r="A5" s="309" t="s">
        <v>96</v>
      </c>
      <c r="B5" s="323">
        <v>2261929</v>
      </c>
      <c r="C5" s="323">
        <v>1468069</v>
      </c>
      <c r="D5" s="323">
        <v>3729998</v>
      </c>
      <c r="E5" s="323"/>
      <c r="F5" s="321">
        <f>B5*350/1000</f>
        <v>791675.15</v>
      </c>
      <c r="G5" s="321">
        <f>C5*250/1000</f>
        <v>367017.25</v>
      </c>
      <c r="H5" s="576">
        <f>SUM(F5:G5)</f>
        <v>1158692.3999999999</v>
      </c>
    </row>
    <row r="6" spans="1:8" s="318" customFormat="1" ht="21.75" customHeight="1">
      <c r="A6" s="309" t="s">
        <v>97</v>
      </c>
      <c r="B6" s="323">
        <v>1181106</v>
      </c>
      <c r="C6" s="323">
        <v>416770</v>
      </c>
      <c r="D6" s="323">
        <v>1597876</v>
      </c>
      <c r="E6" s="323"/>
      <c r="F6" s="321">
        <f t="shared" ref="F6:F11" si="0">B6*350/1000</f>
        <v>413387.1</v>
      </c>
      <c r="G6" s="321">
        <f t="shared" ref="G6:G11" si="1">C6*250/1000</f>
        <v>104192.5</v>
      </c>
      <c r="H6" s="353">
        <f t="shared" ref="H6:H13" si="2">SUM(F6:G6)</f>
        <v>517579.6</v>
      </c>
    </row>
    <row r="7" spans="1:8" s="318" customFormat="1" ht="21.75" customHeight="1">
      <c r="A7" s="319" t="s">
        <v>98</v>
      </c>
      <c r="B7" s="323">
        <v>805537</v>
      </c>
      <c r="C7" s="323">
        <v>831689</v>
      </c>
      <c r="D7" s="323">
        <v>1637226</v>
      </c>
      <c r="E7" s="323"/>
      <c r="F7" s="321">
        <f t="shared" si="0"/>
        <v>281937.95</v>
      </c>
      <c r="G7" s="321">
        <f t="shared" si="1"/>
        <v>207922.25</v>
      </c>
      <c r="H7" s="353">
        <f t="shared" si="2"/>
        <v>489860.2</v>
      </c>
    </row>
    <row r="8" spans="1:8" s="318" customFormat="1" ht="21.75" customHeight="1">
      <c r="A8" s="319" t="s">
        <v>379</v>
      </c>
      <c r="B8" s="323">
        <v>886115</v>
      </c>
      <c r="C8" s="323">
        <v>885541</v>
      </c>
      <c r="D8" s="323">
        <v>1771656</v>
      </c>
      <c r="E8" s="323"/>
      <c r="F8" s="321">
        <f t="shared" si="0"/>
        <v>310140.25</v>
      </c>
      <c r="G8" s="321">
        <f t="shared" si="1"/>
        <v>221385.25</v>
      </c>
      <c r="H8" s="576">
        <v>531525</v>
      </c>
    </row>
    <row r="9" spans="1:8" s="318" customFormat="1" ht="21.75" customHeight="1">
      <c r="A9" s="328" t="s">
        <v>109</v>
      </c>
      <c r="B9" s="323">
        <v>5993043</v>
      </c>
      <c r="C9" s="323">
        <v>0</v>
      </c>
      <c r="D9" s="323">
        <f>B9+C9</f>
        <v>5993043</v>
      </c>
      <c r="E9" s="323"/>
      <c r="F9" s="321">
        <f t="shared" si="0"/>
        <v>2097565.0499999998</v>
      </c>
      <c r="G9" s="321">
        <f t="shared" si="1"/>
        <v>0</v>
      </c>
      <c r="H9" s="353">
        <f t="shared" si="2"/>
        <v>2097565.0499999998</v>
      </c>
    </row>
    <row r="10" spans="1:8" s="318" customFormat="1" ht="21.75" customHeight="1">
      <c r="A10" s="328" t="s">
        <v>100</v>
      </c>
      <c r="B10" s="323">
        <v>1117191</v>
      </c>
      <c r="C10" s="323">
        <v>1016521</v>
      </c>
      <c r="D10" s="323">
        <v>2133712</v>
      </c>
      <c r="E10" s="323"/>
      <c r="F10" s="321">
        <f t="shared" si="0"/>
        <v>391016.85</v>
      </c>
      <c r="G10" s="321">
        <f t="shared" si="1"/>
        <v>254130.25</v>
      </c>
      <c r="H10" s="353">
        <f t="shared" si="2"/>
        <v>645147.1</v>
      </c>
    </row>
    <row r="11" spans="1:8" s="318" customFormat="1" ht="21.75" customHeight="1">
      <c r="A11" s="328" t="s">
        <v>102</v>
      </c>
      <c r="B11" s="323">
        <v>996885</v>
      </c>
      <c r="C11" s="323">
        <v>1068157</v>
      </c>
      <c r="D11" s="330">
        <v>2065042</v>
      </c>
      <c r="E11" s="323"/>
      <c r="F11" s="321">
        <f t="shared" si="0"/>
        <v>348909.75</v>
      </c>
      <c r="G11" s="321">
        <f t="shared" si="1"/>
        <v>267039.25</v>
      </c>
      <c r="H11" s="353">
        <f t="shared" si="2"/>
        <v>615949</v>
      </c>
    </row>
    <row r="12" spans="1:8" s="318" customFormat="1" ht="21.75" customHeight="1">
      <c r="A12" s="328" t="s">
        <v>94</v>
      </c>
      <c r="B12" s="323">
        <v>814872</v>
      </c>
      <c r="C12" s="323">
        <v>403860</v>
      </c>
      <c r="D12" s="330">
        <v>1218732</v>
      </c>
      <c r="E12" s="330"/>
      <c r="F12" s="321">
        <f t="shared" ref="F12:F18" si="3">B12*350/1000</f>
        <v>285205.2</v>
      </c>
      <c r="G12" s="321">
        <f t="shared" ref="G12:G18" si="4">C12*250/1000</f>
        <v>100965</v>
      </c>
      <c r="H12" s="353">
        <f t="shared" si="2"/>
        <v>386170.2</v>
      </c>
    </row>
    <row r="13" spans="1:8" s="331" customFormat="1" ht="21.75" customHeight="1">
      <c r="A13" s="328" t="s">
        <v>101</v>
      </c>
      <c r="B13" s="323">
        <v>829783</v>
      </c>
      <c r="C13" s="323">
        <v>548940</v>
      </c>
      <c r="D13" s="323">
        <v>1378723</v>
      </c>
      <c r="E13" s="323"/>
      <c r="F13" s="321">
        <f t="shared" si="3"/>
        <v>290424.05</v>
      </c>
      <c r="G13" s="321">
        <f t="shared" si="4"/>
        <v>137235</v>
      </c>
      <c r="H13" s="353">
        <f t="shared" si="2"/>
        <v>427659.05</v>
      </c>
    </row>
    <row r="14" spans="1:8" s="331" customFormat="1" ht="21.75" customHeight="1">
      <c r="A14" s="332" t="s">
        <v>99</v>
      </c>
      <c r="B14" s="323">
        <v>719341</v>
      </c>
      <c r="C14" s="323">
        <v>875894</v>
      </c>
      <c r="D14" s="323">
        <v>1595235</v>
      </c>
      <c r="E14" s="334"/>
      <c r="F14" s="321">
        <f t="shared" si="3"/>
        <v>251769.35</v>
      </c>
      <c r="G14" s="321">
        <f t="shared" si="4"/>
        <v>218973.5</v>
      </c>
      <c r="H14" s="353">
        <f>SUM(F14:G14)</f>
        <v>470742.85</v>
      </c>
    </row>
    <row r="15" spans="1:8" s="331" customFormat="1" ht="21.75" customHeight="1">
      <c r="A15" s="332" t="s">
        <v>103</v>
      </c>
      <c r="B15" s="323">
        <v>1050966</v>
      </c>
      <c r="C15" s="323">
        <v>420626</v>
      </c>
      <c r="D15" s="323">
        <v>1471592</v>
      </c>
      <c r="E15" s="334"/>
      <c r="F15" s="321">
        <f t="shared" si="3"/>
        <v>367838.1</v>
      </c>
      <c r="G15" s="321">
        <f t="shared" si="4"/>
        <v>105156.5</v>
      </c>
      <c r="H15" s="353">
        <f>SUM(F15:G15)</f>
        <v>472994.6</v>
      </c>
    </row>
    <row r="16" spans="1:8" s="331" customFormat="1" ht="21.75" customHeight="1">
      <c r="A16" s="332" t="s">
        <v>104</v>
      </c>
      <c r="B16" s="323">
        <v>739601</v>
      </c>
      <c r="C16" s="323">
        <v>551447</v>
      </c>
      <c r="D16" s="323">
        <v>1291048</v>
      </c>
      <c r="E16" s="334"/>
      <c r="F16" s="321">
        <f t="shared" si="3"/>
        <v>258860.35</v>
      </c>
      <c r="G16" s="321">
        <f t="shared" si="4"/>
        <v>137861.75</v>
      </c>
      <c r="H16" s="353">
        <f>SUM(F16:G16)</f>
        <v>396722.1</v>
      </c>
    </row>
    <row r="17" spans="1:14" s="331" customFormat="1" ht="21.75" customHeight="1">
      <c r="A17" s="332" t="s">
        <v>105</v>
      </c>
      <c r="B17" s="323">
        <v>369833</v>
      </c>
      <c r="C17" s="323">
        <v>444538</v>
      </c>
      <c r="D17" s="334">
        <v>814371</v>
      </c>
      <c r="E17" s="334"/>
      <c r="F17" s="321">
        <f t="shared" si="3"/>
        <v>129441.55</v>
      </c>
      <c r="G17" s="321">
        <f t="shared" si="4"/>
        <v>111134.5</v>
      </c>
      <c r="H17" s="353">
        <v>240577</v>
      </c>
    </row>
    <row r="18" spans="1:14" s="331" customFormat="1" ht="21.75" customHeight="1">
      <c r="A18" s="332" t="s">
        <v>106</v>
      </c>
      <c r="B18" s="323">
        <v>1344810</v>
      </c>
      <c r="C18" s="323">
        <v>750362</v>
      </c>
      <c r="D18" s="334">
        <v>2095172</v>
      </c>
      <c r="E18" s="334"/>
      <c r="F18" s="321">
        <f t="shared" si="3"/>
        <v>470683.5</v>
      </c>
      <c r="G18" s="321">
        <f t="shared" si="4"/>
        <v>187590.5</v>
      </c>
      <c r="H18" s="353">
        <v>658275</v>
      </c>
    </row>
    <row r="19" spans="1:14" s="331" customFormat="1" ht="21.75" customHeight="1">
      <c r="A19" s="332" t="s">
        <v>107</v>
      </c>
      <c r="B19" s="323">
        <v>821853</v>
      </c>
      <c r="C19" s="323">
        <v>290820</v>
      </c>
      <c r="D19" s="334">
        <v>1112673</v>
      </c>
      <c r="E19" s="334"/>
      <c r="F19" s="321">
        <f>B19*350/1000</f>
        <v>287648.55</v>
      </c>
      <c r="G19" s="321">
        <f>C19*250/1000</f>
        <v>72705</v>
      </c>
      <c r="H19" s="353">
        <f>SUM(F19:G19)</f>
        <v>360353.55</v>
      </c>
    </row>
    <row r="20" spans="1:14" s="331" customFormat="1" ht="21.75" customHeight="1" thickBot="1">
      <c r="A20" s="335" t="s">
        <v>108</v>
      </c>
      <c r="B20" s="323">
        <v>2362123</v>
      </c>
      <c r="C20" s="323">
        <v>546368</v>
      </c>
      <c r="D20" s="351">
        <v>2908491</v>
      </c>
      <c r="E20" s="330"/>
      <c r="F20" s="321">
        <f>B20*350/1000</f>
        <v>826743.05</v>
      </c>
      <c r="G20" s="321">
        <f>C20*250/1000</f>
        <v>136592</v>
      </c>
      <c r="H20" s="353">
        <f>SUM(F20:G20)</f>
        <v>963335.05</v>
      </c>
    </row>
    <row r="21" spans="1:14" s="318" customFormat="1" ht="21.75" customHeight="1" thickTop="1" thickBot="1">
      <c r="A21" s="347" t="s">
        <v>352</v>
      </c>
      <c r="B21" s="350">
        <f>SUM(B5:B20)</f>
        <v>22294988</v>
      </c>
      <c r="C21" s="350">
        <f>SUM(C5:C20)</f>
        <v>10519602</v>
      </c>
      <c r="D21" s="350">
        <f>SUM(D5:D20)</f>
        <v>32814590</v>
      </c>
      <c r="E21" s="350"/>
      <c r="F21" s="350">
        <f>SUM(F5:F20)</f>
        <v>7803245.799999998</v>
      </c>
      <c r="G21" s="350">
        <v>2629902</v>
      </c>
      <c r="H21" s="350">
        <f>SUM(H5:H20)</f>
        <v>10433147.75</v>
      </c>
      <c r="J21" s="744">
        <f>SUM(F5:F20)</f>
        <v>7803245.799999998</v>
      </c>
      <c r="K21" s="744">
        <f>SUM(G5:G20)</f>
        <v>2629900.5</v>
      </c>
    </row>
    <row r="22" spans="1:14" s="318" customFormat="1" ht="16.5" customHeight="1" thickTop="1">
      <c r="A22" s="1099" t="s">
        <v>310</v>
      </c>
      <c r="B22" s="1099"/>
      <c r="C22" s="1099"/>
      <c r="D22" s="1099"/>
      <c r="E22" s="1099"/>
      <c r="F22" s="1099"/>
      <c r="G22" s="1099"/>
      <c r="H22" s="1099"/>
    </row>
    <row r="23" spans="1:14" s="318" customFormat="1" ht="16.5" customHeight="1">
      <c r="A23" s="1093"/>
      <c r="B23" s="1093"/>
      <c r="C23" s="1093"/>
      <c r="D23" s="1093"/>
      <c r="E23" s="1093"/>
      <c r="F23" s="580"/>
      <c r="G23" s="580"/>
      <c r="H23"/>
      <c r="I23"/>
      <c r="J23"/>
      <c r="K23" s="337"/>
      <c r="L23" s="325"/>
      <c r="M23" s="324"/>
      <c r="N23" s="324"/>
    </row>
    <row r="24" spans="1:14" s="318" customFormat="1" ht="16.5" customHeight="1" thickBot="1">
      <c r="A24" s="341"/>
      <c r="B24" s="354"/>
      <c r="C24" s="354"/>
      <c r="D24" s="354"/>
      <c r="E24" s="354"/>
      <c r="F24" s="343"/>
      <c r="G24" s="343"/>
      <c r="H24" s="344"/>
    </row>
    <row r="25" spans="1:14" ht="16.5" customHeight="1">
      <c r="A25" s="1073" t="s">
        <v>294</v>
      </c>
      <c r="B25" s="1073"/>
      <c r="C25" s="1073"/>
      <c r="D25" s="1073"/>
      <c r="E25" s="741"/>
      <c r="F25" s="398"/>
      <c r="G25" s="398"/>
      <c r="H25" s="453">
        <v>39</v>
      </c>
    </row>
  </sheetData>
  <mergeCells count="9">
    <mergeCell ref="A22:H22"/>
    <mergeCell ref="A25:D25"/>
    <mergeCell ref="A1:H1"/>
    <mergeCell ref="A2:H2"/>
    <mergeCell ref="A3:A4"/>
    <mergeCell ref="B3:D3"/>
    <mergeCell ref="E3:E4"/>
    <mergeCell ref="F3:H3"/>
    <mergeCell ref="A23:E23"/>
  </mergeCells>
  <printOptions horizontalCentered="1"/>
  <pageMargins left="0.70866141732283472" right="0.70866141732283472" top="0.55118110236220474" bottom="0.55118110236220474" header="0.31496062992125984" footer="0.31496062992125984"/>
  <pageSetup paperSize="9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O45"/>
  <sheetViews>
    <sheetView rightToLeft="1" view="pageBreakPreview" topLeftCell="A4" zoomScale="90" zoomScaleSheetLayoutView="90" workbookViewId="0">
      <selection activeCell="K21" sqref="K21"/>
    </sheetView>
  </sheetViews>
  <sheetFormatPr defaultColWidth="10.42578125" defaultRowHeight="14.25"/>
  <cols>
    <col min="1" max="1" width="12.85546875" style="396" customWidth="1"/>
    <col min="2" max="2" width="16.42578125" style="396" customWidth="1"/>
    <col min="3" max="6" width="15.7109375" style="396" customWidth="1"/>
    <col min="7" max="7" width="0.85546875" style="396" customWidth="1"/>
    <col min="8" max="11" width="12" style="396" customWidth="1"/>
    <col min="12" max="14" width="0" style="396" hidden="1" customWidth="1"/>
    <col min="15" max="16384" width="10.42578125" style="396"/>
  </cols>
  <sheetData>
    <row r="1" spans="1:14" ht="22.5" customHeight="1">
      <c r="A1" s="1106" t="s">
        <v>455</v>
      </c>
      <c r="B1" s="1106"/>
      <c r="C1" s="1106"/>
      <c r="D1" s="1106"/>
      <c r="E1" s="1106"/>
      <c r="F1" s="1106"/>
      <c r="G1" s="1106"/>
      <c r="H1" s="1106"/>
      <c r="I1" s="1106"/>
      <c r="J1" s="1106"/>
      <c r="K1" s="1106"/>
    </row>
    <row r="2" spans="1:14" ht="22.5" customHeight="1" thickBot="1">
      <c r="A2" s="1107" t="s">
        <v>646</v>
      </c>
      <c r="B2" s="1107"/>
      <c r="C2" s="1107"/>
      <c r="D2" s="1107"/>
      <c r="E2" s="1107"/>
      <c r="F2" s="1107"/>
      <c r="G2" s="1107"/>
      <c r="H2" s="1107"/>
      <c r="I2" s="1107"/>
      <c r="J2" s="1107"/>
      <c r="K2" s="1107"/>
    </row>
    <row r="3" spans="1:14" ht="29.25" customHeight="1" thickTop="1">
      <c r="A3" s="1108" t="s">
        <v>95</v>
      </c>
      <c r="B3" s="1108" t="s">
        <v>421</v>
      </c>
      <c r="C3" s="1104" t="s">
        <v>355</v>
      </c>
      <c r="D3" s="1104"/>
      <c r="E3" s="1104"/>
      <c r="F3" s="1104"/>
      <c r="G3" s="1110"/>
      <c r="H3" s="1110" t="s">
        <v>356</v>
      </c>
      <c r="I3" s="1110"/>
      <c r="J3" s="1110"/>
      <c r="K3" s="1110"/>
    </row>
    <row r="4" spans="1:14" ht="22.5" customHeight="1">
      <c r="A4" s="1109"/>
      <c r="B4" s="1109"/>
      <c r="C4" s="395" t="s">
        <v>334</v>
      </c>
      <c r="D4" s="395" t="s">
        <v>335</v>
      </c>
      <c r="E4" s="395" t="s">
        <v>336</v>
      </c>
      <c r="F4" s="395" t="s">
        <v>43</v>
      </c>
      <c r="G4" s="1113"/>
      <c r="H4" s="395" t="s">
        <v>334</v>
      </c>
      <c r="I4" s="395" t="s">
        <v>335</v>
      </c>
      <c r="J4" s="395" t="s">
        <v>336</v>
      </c>
      <c r="K4" s="395" t="s">
        <v>43</v>
      </c>
    </row>
    <row r="5" spans="1:14" ht="22.5" customHeight="1">
      <c r="A5" s="309" t="s">
        <v>96</v>
      </c>
      <c r="B5" s="330">
        <f>'17'!T5</f>
        <v>1648470</v>
      </c>
      <c r="C5" s="323">
        <f>B5*H5/100</f>
        <v>1477029.12</v>
      </c>
      <c r="D5" s="323">
        <f>B5*I5/100</f>
        <v>153307.71000000002</v>
      </c>
      <c r="E5" s="323">
        <f>B5*J5/100</f>
        <v>18133.170000000002</v>
      </c>
      <c r="F5" s="323">
        <f>SUM(C5:E5)</f>
        <v>1648470</v>
      </c>
      <c r="G5" s="323"/>
      <c r="H5" s="455">
        <v>89.6</v>
      </c>
      <c r="I5" s="456">
        <v>9.3000000000000007</v>
      </c>
      <c r="J5" s="456">
        <v>1.1000000000000001</v>
      </c>
      <c r="K5" s="578">
        <f>SUM(H5:J5)</f>
        <v>99.999999999999986</v>
      </c>
    </row>
    <row r="6" spans="1:14" s="318" customFormat="1" ht="22.5" customHeight="1">
      <c r="A6" s="309" t="s">
        <v>97</v>
      </c>
      <c r="B6" s="330">
        <f>'17'!T6</f>
        <v>492141</v>
      </c>
      <c r="C6" s="323">
        <f t="shared" ref="C6:C12" si="0">B6*H6/100</f>
        <v>452769.72</v>
      </c>
      <c r="D6" s="323">
        <f>B6*I6/100</f>
        <v>4921.41</v>
      </c>
      <c r="E6" s="323">
        <f>B6*J6/100</f>
        <v>34449.870000000003</v>
      </c>
      <c r="F6" s="323">
        <f t="shared" ref="F6:F13" si="1">SUM(C6:E6)</f>
        <v>492140.99999999994</v>
      </c>
      <c r="G6" s="323"/>
      <c r="H6" s="455">
        <v>92</v>
      </c>
      <c r="I6" s="456">
        <v>1</v>
      </c>
      <c r="J6" s="456">
        <v>7</v>
      </c>
      <c r="K6" s="457">
        <f>SUM(H6:J6)</f>
        <v>100</v>
      </c>
    </row>
    <row r="7" spans="1:14" s="318" customFormat="1" ht="22.5" customHeight="1">
      <c r="A7" s="319" t="s">
        <v>98</v>
      </c>
      <c r="B7" s="330">
        <f>'18'!C6</f>
        <v>709042</v>
      </c>
      <c r="C7" s="323">
        <f t="shared" si="0"/>
        <v>680680.32</v>
      </c>
      <c r="D7" s="323">
        <v>21271</v>
      </c>
      <c r="E7" s="323">
        <v>7091</v>
      </c>
      <c r="F7" s="323">
        <f t="shared" si="1"/>
        <v>709042.32</v>
      </c>
      <c r="G7" s="323"/>
      <c r="H7" s="455">
        <v>96</v>
      </c>
      <c r="I7" s="456">
        <v>3</v>
      </c>
      <c r="J7" s="456">
        <v>1</v>
      </c>
      <c r="K7" s="457">
        <v>100</v>
      </c>
    </row>
    <row r="8" spans="1:14" s="318" customFormat="1" ht="22.5" customHeight="1">
      <c r="A8" s="319" t="s">
        <v>379</v>
      </c>
      <c r="B8" s="330">
        <f>'17'!T8</f>
        <v>538682</v>
      </c>
      <c r="C8" s="323">
        <f t="shared" si="0"/>
        <v>430945.6</v>
      </c>
      <c r="D8" s="323">
        <f t="shared" ref="D8:D13" si="2">B8*I8/100</f>
        <v>53868.2</v>
      </c>
      <c r="E8" s="323">
        <f t="shared" ref="E8:E13" si="3">B8*J8/100</f>
        <v>53868.2</v>
      </c>
      <c r="F8" s="323">
        <f t="shared" si="1"/>
        <v>538682</v>
      </c>
      <c r="G8" s="323"/>
      <c r="H8" s="455">
        <v>80</v>
      </c>
      <c r="I8" s="456">
        <v>10</v>
      </c>
      <c r="J8" s="456">
        <v>10</v>
      </c>
      <c r="K8" s="578">
        <f>SUM(H8:J8)</f>
        <v>100</v>
      </c>
    </row>
    <row r="9" spans="1:14" s="318" customFormat="1" ht="22.5" customHeight="1">
      <c r="A9" s="328" t="s">
        <v>109</v>
      </c>
      <c r="B9" s="330">
        <f>'18'!C8</f>
        <v>4087612</v>
      </c>
      <c r="C9" s="323">
        <f t="shared" si="0"/>
        <v>3498995.872</v>
      </c>
      <c r="D9" s="323">
        <f t="shared" si="2"/>
        <v>40876.120000000003</v>
      </c>
      <c r="E9" s="323">
        <f t="shared" si="3"/>
        <v>547740.00800000003</v>
      </c>
      <c r="F9" s="323">
        <f t="shared" si="1"/>
        <v>4087612</v>
      </c>
      <c r="G9" s="323"/>
      <c r="H9" s="455">
        <v>85.6</v>
      </c>
      <c r="I9" s="456">
        <v>1</v>
      </c>
      <c r="J9" s="456">
        <v>13.4</v>
      </c>
      <c r="K9" s="457">
        <f>SUM(H9:J9)</f>
        <v>100</v>
      </c>
    </row>
    <row r="10" spans="1:14" s="318" customFormat="1" ht="22.5" customHeight="1">
      <c r="A10" s="328" t="s">
        <v>100</v>
      </c>
      <c r="B10" s="330">
        <f>'17'!T10</f>
        <v>541944</v>
      </c>
      <c r="C10" s="323">
        <f t="shared" si="0"/>
        <v>379360.8</v>
      </c>
      <c r="D10" s="323">
        <f t="shared" si="2"/>
        <v>108388.8</v>
      </c>
      <c r="E10" s="323">
        <f t="shared" si="3"/>
        <v>54194.400000000001</v>
      </c>
      <c r="F10" s="323">
        <f t="shared" si="1"/>
        <v>541944</v>
      </c>
      <c r="G10" s="323"/>
      <c r="H10" s="455">
        <v>70</v>
      </c>
      <c r="I10" s="456">
        <v>20</v>
      </c>
      <c r="J10" s="456">
        <v>10</v>
      </c>
      <c r="K10" s="457">
        <f>SUM(H10:J10)</f>
        <v>100</v>
      </c>
      <c r="L10" s="318">
        <v>564947.6</v>
      </c>
      <c r="M10" s="318">
        <v>161413.6</v>
      </c>
      <c r="N10" s="318">
        <v>80706.8</v>
      </c>
    </row>
    <row r="11" spans="1:14" s="318" customFormat="1" ht="22.5" customHeight="1">
      <c r="A11" s="328" t="s">
        <v>102</v>
      </c>
      <c r="B11" s="330">
        <f>'17'!T11</f>
        <v>671691</v>
      </c>
      <c r="C11" s="323">
        <f t="shared" si="0"/>
        <v>644823.36</v>
      </c>
      <c r="D11" s="323">
        <f t="shared" si="2"/>
        <v>6716.91</v>
      </c>
      <c r="E11" s="323">
        <f t="shared" si="3"/>
        <v>20150.73</v>
      </c>
      <c r="F11" s="323">
        <f t="shared" si="1"/>
        <v>671691</v>
      </c>
      <c r="G11" s="323"/>
      <c r="H11" s="455">
        <v>96</v>
      </c>
      <c r="I11" s="456">
        <v>1</v>
      </c>
      <c r="J11" s="456">
        <v>3</v>
      </c>
      <c r="K11" s="457">
        <v>100</v>
      </c>
    </row>
    <row r="12" spans="1:14" s="318" customFormat="1" ht="22.5" customHeight="1">
      <c r="A12" s="328" t="s">
        <v>94</v>
      </c>
      <c r="B12" s="330">
        <f>'17'!T12</f>
        <v>389715</v>
      </c>
      <c r="C12" s="323">
        <f t="shared" si="0"/>
        <v>331257.75</v>
      </c>
      <c r="D12" s="323">
        <f t="shared" si="2"/>
        <v>7794.3</v>
      </c>
      <c r="E12" s="323">
        <f t="shared" si="3"/>
        <v>50662.95</v>
      </c>
      <c r="F12" s="323">
        <f t="shared" si="1"/>
        <v>389715</v>
      </c>
      <c r="G12" s="330"/>
      <c r="H12" s="455">
        <v>85</v>
      </c>
      <c r="I12" s="456">
        <v>2</v>
      </c>
      <c r="J12" s="456">
        <v>13</v>
      </c>
      <c r="K12" s="457">
        <f t="shared" ref="K12:K20" si="4">SUM(H12:J12)</f>
        <v>100</v>
      </c>
    </row>
    <row r="13" spans="1:14" s="331" customFormat="1" ht="22.5" customHeight="1">
      <c r="A13" s="328" t="s">
        <v>101</v>
      </c>
      <c r="B13" s="330">
        <f>'17'!T13</f>
        <v>999697</v>
      </c>
      <c r="C13" s="334">
        <f>B13*H13/100</f>
        <v>959709.12</v>
      </c>
      <c r="D13" s="334">
        <f t="shared" si="2"/>
        <v>11996.364</v>
      </c>
      <c r="E13" s="334">
        <f t="shared" si="3"/>
        <v>27991.515999999996</v>
      </c>
      <c r="F13" s="334">
        <f t="shared" si="1"/>
        <v>999696.99999999988</v>
      </c>
      <c r="G13" s="323"/>
      <c r="H13" s="455">
        <v>96</v>
      </c>
      <c r="I13" s="456">
        <v>1.2</v>
      </c>
      <c r="J13" s="456">
        <v>2.8</v>
      </c>
      <c r="K13" s="457">
        <f t="shared" si="4"/>
        <v>100</v>
      </c>
      <c r="L13" s="331">
        <v>647859.84</v>
      </c>
      <c r="M13" s="331">
        <v>6748.54</v>
      </c>
      <c r="N13" s="331">
        <v>20245.62</v>
      </c>
    </row>
    <row r="14" spans="1:14" s="331" customFormat="1" ht="22.5" customHeight="1">
      <c r="A14" s="332" t="s">
        <v>99</v>
      </c>
      <c r="B14" s="330">
        <f>'17'!T14</f>
        <v>467018</v>
      </c>
      <c r="C14" s="323">
        <v>453008</v>
      </c>
      <c r="D14" s="323">
        <f t="shared" ref="D14:D20" si="5">B14*I14/100</f>
        <v>4670.18</v>
      </c>
      <c r="E14" s="323">
        <v>6340</v>
      </c>
      <c r="F14" s="323">
        <v>467018</v>
      </c>
      <c r="G14" s="334"/>
      <c r="H14" s="455">
        <v>97</v>
      </c>
      <c r="I14" s="456">
        <v>1</v>
      </c>
      <c r="J14" s="456">
        <v>2</v>
      </c>
      <c r="K14" s="457">
        <f t="shared" si="4"/>
        <v>100</v>
      </c>
      <c r="L14" s="323">
        <v>485700</v>
      </c>
      <c r="M14" s="323">
        <v>5007</v>
      </c>
      <c r="N14" s="323">
        <v>10015</v>
      </c>
    </row>
    <row r="15" spans="1:14" s="331" customFormat="1" ht="22.5" customHeight="1">
      <c r="A15" s="332" t="s">
        <v>103</v>
      </c>
      <c r="B15" s="330">
        <f>'17'!T15</f>
        <v>761415</v>
      </c>
      <c r="C15" s="323">
        <f t="shared" ref="C15:C20" si="6">B15*H15/100</f>
        <v>685273.5</v>
      </c>
      <c r="D15" s="323">
        <f t="shared" si="5"/>
        <v>7614.15</v>
      </c>
      <c r="E15" s="323">
        <f>B15*J15/100</f>
        <v>68527.350000000006</v>
      </c>
      <c r="F15" s="323">
        <f>SUM(C15:E15)</f>
        <v>761415</v>
      </c>
      <c r="G15" s="334"/>
      <c r="H15" s="455">
        <v>90</v>
      </c>
      <c r="I15" s="456">
        <v>1</v>
      </c>
      <c r="J15" s="456">
        <v>9</v>
      </c>
      <c r="K15" s="457">
        <f t="shared" si="4"/>
        <v>100</v>
      </c>
    </row>
    <row r="16" spans="1:14" s="331" customFormat="1" ht="22.5" customHeight="1">
      <c r="A16" s="332" t="s">
        <v>104</v>
      </c>
      <c r="B16" s="330">
        <f>'18'!C15</f>
        <v>418735</v>
      </c>
      <c r="C16" s="323">
        <f t="shared" si="6"/>
        <v>355924.75</v>
      </c>
      <c r="D16" s="323">
        <v>41873</v>
      </c>
      <c r="E16" s="323">
        <f>B16*J16/100</f>
        <v>20936.75</v>
      </c>
      <c r="F16" s="323">
        <f>SUM(C16:E16)</f>
        <v>418734.5</v>
      </c>
      <c r="G16" s="334"/>
      <c r="H16" s="455">
        <v>85</v>
      </c>
      <c r="I16" s="456">
        <v>10</v>
      </c>
      <c r="J16" s="456">
        <v>5</v>
      </c>
      <c r="K16" s="457">
        <f t="shared" si="4"/>
        <v>100</v>
      </c>
    </row>
    <row r="17" spans="1:15" s="331" customFormat="1" ht="22.5" customHeight="1">
      <c r="A17" s="332" t="s">
        <v>105</v>
      </c>
      <c r="B17" s="330">
        <f>'17'!T17</f>
        <v>252512</v>
      </c>
      <c r="C17" s="334">
        <f t="shared" si="6"/>
        <v>239886.4</v>
      </c>
      <c r="D17" s="334">
        <f t="shared" si="5"/>
        <v>3535.1679999999997</v>
      </c>
      <c r="E17" s="334">
        <v>9091</v>
      </c>
      <c r="F17" s="334">
        <v>252512</v>
      </c>
      <c r="G17" s="334"/>
      <c r="H17" s="799">
        <v>95</v>
      </c>
      <c r="I17" s="799">
        <v>1.4</v>
      </c>
      <c r="J17" s="799">
        <v>3.6</v>
      </c>
      <c r="K17" s="800">
        <f t="shared" si="4"/>
        <v>100</v>
      </c>
    </row>
    <row r="18" spans="1:15" s="331" customFormat="1" ht="22.5" customHeight="1">
      <c r="A18" s="332" t="s">
        <v>106</v>
      </c>
      <c r="B18" s="330">
        <f>'17'!T18</f>
        <v>650384</v>
      </c>
      <c r="C18" s="323">
        <f t="shared" si="6"/>
        <v>624368.64000000001</v>
      </c>
      <c r="D18" s="323">
        <f t="shared" si="5"/>
        <v>6503.84</v>
      </c>
      <c r="E18" s="323">
        <v>19511</v>
      </c>
      <c r="F18" s="323">
        <v>650384</v>
      </c>
      <c r="G18" s="334"/>
      <c r="H18" s="455">
        <v>96</v>
      </c>
      <c r="I18" s="456">
        <v>1</v>
      </c>
      <c r="J18" s="456">
        <v>3</v>
      </c>
      <c r="K18" s="457">
        <f t="shared" si="4"/>
        <v>100</v>
      </c>
      <c r="L18" s="331">
        <v>595215.4</v>
      </c>
      <c r="M18" s="323">
        <v>6200.2</v>
      </c>
      <c r="N18" s="331">
        <v>18600.5</v>
      </c>
    </row>
    <row r="19" spans="1:15" s="331" customFormat="1" ht="22.5" customHeight="1">
      <c r="A19" s="332" t="s">
        <v>107</v>
      </c>
      <c r="B19" s="330">
        <f>'17'!T19</f>
        <v>617161</v>
      </c>
      <c r="C19" s="323">
        <f t="shared" si="6"/>
        <v>592474.56000000006</v>
      </c>
      <c r="D19" s="323">
        <f t="shared" si="5"/>
        <v>4937.2880000000005</v>
      </c>
      <c r="E19" s="323">
        <f>B19*J19/100</f>
        <v>19749.152000000002</v>
      </c>
      <c r="F19" s="323">
        <f>SUM(C19:E19)</f>
        <v>617161</v>
      </c>
      <c r="G19" s="334"/>
      <c r="H19" s="455">
        <v>96</v>
      </c>
      <c r="I19" s="456">
        <v>0.8</v>
      </c>
      <c r="J19" s="456">
        <v>3.2</v>
      </c>
      <c r="K19" s="457">
        <f t="shared" si="4"/>
        <v>100</v>
      </c>
    </row>
    <row r="20" spans="1:15" s="331" customFormat="1" ht="22.5" customHeight="1" thickBot="1">
      <c r="A20" s="335" t="s">
        <v>108</v>
      </c>
      <c r="B20" s="330">
        <f>'17'!T20</f>
        <v>1528951</v>
      </c>
      <c r="C20" s="323">
        <f t="shared" si="6"/>
        <v>1146713.25</v>
      </c>
      <c r="D20" s="323">
        <f t="shared" si="5"/>
        <v>305790.2</v>
      </c>
      <c r="E20" s="323">
        <f>B20*J20/100</f>
        <v>76447.55</v>
      </c>
      <c r="F20" s="323">
        <f>SUM(C20:E20)</f>
        <v>1528951</v>
      </c>
      <c r="G20" s="330"/>
      <c r="H20" s="493">
        <v>75</v>
      </c>
      <c r="I20" s="493">
        <v>20</v>
      </c>
      <c r="J20" s="493">
        <v>5</v>
      </c>
      <c r="K20" s="457">
        <f t="shared" si="4"/>
        <v>100</v>
      </c>
    </row>
    <row r="21" spans="1:15" s="318" customFormat="1" ht="22.5" customHeight="1" thickTop="1" thickBot="1">
      <c r="A21" s="347" t="s">
        <v>352</v>
      </c>
      <c r="B21" s="350">
        <f>SUM(B5:B20)</f>
        <v>14775170</v>
      </c>
      <c r="C21" s="350">
        <v>12953222</v>
      </c>
      <c r="D21" s="350">
        <v>784063</v>
      </c>
      <c r="E21" s="350">
        <f>SUM(E5:E20)</f>
        <v>1034884.6459999999</v>
      </c>
      <c r="F21" s="350">
        <f>SUM(C21:E21)</f>
        <v>14772169.646</v>
      </c>
      <c r="G21" s="350"/>
      <c r="H21" s="497">
        <v>87.8</v>
      </c>
      <c r="I21" s="497">
        <v>5.2</v>
      </c>
      <c r="J21" s="497">
        <f>E21/B21*100</f>
        <v>7.0042148144488348</v>
      </c>
      <c r="K21" s="497">
        <f>SUM(H21:J21)</f>
        <v>100.00421481444883</v>
      </c>
    </row>
    <row r="22" spans="1:15" s="318" customFormat="1" ht="15.75" customHeight="1" thickTop="1">
      <c r="A22" s="1093"/>
      <c r="B22" s="1093"/>
      <c r="C22" s="1093"/>
      <c r="D22" s="1093"/>
      <c r="E22" s="1093"/>
      <c r="F22" s="580"/>
      <c r="G22" s="580"/>
      <c r="H22"/>
      <c r="I22"/>
      <c r="J22"/>
      <c r="K22" s="337"/>
      <c r="L22" s="325"/>
      <c r="M22" s="324"/>
      <c r="N22" s="324"/>
    </row>
    <row r="23" spans="1:15" s="318" customFormat="1" ht="19.5" customHeight="1">
      <c r="A23" s="1004" t="s">
        <v>366</v>
      </c>
      <c r="B23" s="1004"/>
      <c r="C23" s="1004"/>
      <c r="D23" s="1004"/>
      <c r="E23" s="1004"/>
      <c r="F23" s="1004"/>
      <c r="G23" s="1004"/>
      <c r="H23" s="1004"/>
      <c r="I23" s="1004"/>
      <c r="J23" s="1004"/>
      <c r="K23" s="1004"/>
      <c r="L23" s="1004"/>
      <c r="M23" s="1004"/>
      <c r="N23" s="1004"/>
      <c r="O23" s="324"/>
    </row>
    <row r="24" spans="1:15" s="318" customFormat="1" ht="19.5" customHeight="1" thickBot="1">
      <c r="A24" s="1009" t="s">
        <v>367</v>
      </c>
      <c r="B24" s="1009"/>
      <c r="C24" s="1009"/>
      <c r="D24" s="1009"/>
      <c r="E24" s="1009"/>
      <c r="F24" s="1009"/>
      <c r="G24" s="1009"/>
      <c r="H24" s="1009"/>
      <c r="I24" s="1009"/>
      <c r="J24" s="1009"/>
      <c r="K24" s="1009"/>
      <c r="L24" s="1009"/>
      <c r="M24" s="1009"/>
      <c r="N24" s="1009"/>
      <c r="O24" s="324"/>
    </row>
    <row r="25" spans="1:15" ht="21.75" customHeight="1">
      <c r="A25" s="1073" t="s">
        <v>294</v>
      </c>
      <c r="B25" s="1073"/>
      <c r="C25" s="1073"/>
      <c r="D25" s="1073"/>
      <c r="E25" s="1073"/>
      <c r="F25" s="1073"/>
      <c r="G25" s="741"/>
      <c r="H25" s="398"/>
      <c r="I25" s="398"/>
      <c r="J25" s="398"/>
      <c r="K25" s="436">
        <v>40</v>
      </c>
    </row>
    <row r="30" spans="1:15">
      <c r="C30" s="665"/>
    </row>
    <row r="31" spans="1:15">
      <c r="C31" s="665"/>
    </row>
    <row r="32" spans="1:15">
      <c r="C32" s="665"/>
    </row>
    <row r="33" spans="3:3">
      <c r="C33" s="665"/>
    </row>
    <row r="34" spans="3:3">
      <c r="C34" s="665"/>
    </row>
    <row r="35" spans="3:3">
      <c r="C35" s="665"/>
    </row>
    <row r="36" spans="3:3">
      <c r="C36" s="665"/>
    </row>
    <row r="37" spans="3:3">
      <c r="C37" s="665"/>
    </row>
    <row r="38" spans="3:3">
      <c r="C38" s="665"/>
    </row>
    <row r="39" spans="3:3">
      <c r="C39" s="665"/>
    </row>
    <row r="40" spans="3:3">
      <c r="C40" s="665"/>
    </row>
    <row r="41" spans="3:3">
      <c r="C41" s="665"/>
    </row>
    <row r="42" spans="3:3">
      <c r="C42" s="665"/>
    </row>
    <row r="43" spans="3:3">
      <c r="C43" s="665"/>
    </row>
    <row r="44" spans="3:3">
      <c r="C44" s="665"/>
    </row>
    <row r="45" spans="3:3">
      <c r="C45" s="665"/>
    </row>
  </sheetData>
  <mergeCells count="11">
    <mergeCell ref="A25:F25"/>
    <mergeCell ref="A1:K1"/>
    <mergeCell ref="A2:K2"/>
    <mergeCell ref="A3:A4"/>
    <mergeCell ref="C3:F3"/>
    <mergeCell ref="G3:G4"/>
    <mergeCell ref="H3:K3"/>
    <mergeCell ref="A23:N23"/>
    <mergeCell ref="A24:N24"/>
    <mergeCell ref="A22:E22"/>
    <mergeCell ref="B3:B4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95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O22"/>
  <sheetViews>
    <sheetView rightToLeft="1" view="pageBreakPreview" topLeftCell="A4" zoomScaleSheetLayoutView="100" workbookViewId="0">
      <selection activeCell="A14" sqref="A14"/>
    </sheetView>
  </sheetViews>
  <sheetFormatPr defaultColWidth="10.42578125" defaultRowHeight="14.25"/>
  <cols>
    <col min="1" max="1" width="39.28515625" style="396" customWidth="1"/>
    <col min="2" max="2" width="12.140625" style="396" customWidth="1"/>
    <col min="3" max="3" width="10.7109375" style="396" customWidth="1"/>
    <col min="4" max="4" width="62.7109375" style="396" customWidth="1"/>
    <col min="5" max="16384" width="10.42578125" style="396"/>
  </cols>
  <sheetData>
    <row r="1" spans="1:4" ht="29.25" customHeight="1">
      <c r="A1" s="1106" t="s">
        <v>456</v>
      </c>
      <c r="B1" s="1106"/>
      <c r="C1" s="1106"/>
      <c r="D1" s="1106"/>
    </row>
    <row r="2" spans="1:4" ht="29.25" customHeight="1" thickBot="1">
      <c r="A2" s="1107" t="s">
        <v>647</v>
      </c>
      <c r="B2" s="1107"/>
      <c r="C2" s="1107"/>
      <c r="D2" s="1107"/>
    </row>
    <row r="3" spans="1:4" ht="42" customHeight="1" thickTop="1">
      <c r="A3" s="440" t="s">
        <v>337</v>
      </c>
      <c r="B3" s="440" t="s">
        <v>338</v>
      </c>
      <c r="C3" s="441" t="s">
        <v>254</v>
      </c>
      <c r="D3" s="441" t="s">
        <v>339</v>
      </c>
    </row>
    <row r="4" spans="1:4" s="318" customFormat="1" ht="22.5" customHeight="1">
      <c r="A4" s="524" t="s">
        <v>340</v>
      </c>
      <c r="B4" s="505">
        <v>6</v>
      </c>
      <c r="C4" s="948">
        <f>B4/16*100</f>
        <v>37.5</v>
      </c>
      <c r="D4" s="502" t="s">
        <v>540</v>
      </c>
    </row>
    <row r="5" spans="1:4" s="318" customFormat="1" ht="22.5" customHeight="1">
      <c r="A5" s="525" t="s">
        <v>341</v>
      </c>
      <c r="B5" s="506">
        <v>12</v>
      </c>
      <c r="C5" s="511">
        <f>B5/16*100</f>
        <v>75</v>
      </c>
      <c r="D5" s="503" t="s">
        <v>541</v>
      </c>
    </row>
    <row r="6" spans="1:4" s="318" customFormat="1" ht="22.5" customHeight="1">
      <c r="A6" s="525" t="s">
        <v>342</v>
      </c>
      <c r="B6" s="507">
        <v>11</v>
      </c>
      <c r="C6" s="511">
        <f t="shared" ref="C6:C18" si="0">B6/16*100</f>
        <v>68.75</v>
      </c>
      <c r="D6" s="503" t="s">
        <v>542</v>
      </c>
    </row>
    <row r="7" spans="1:4" s="318" customFormat="1" ht="22.5" customHeight="1">
      <c r="A7" s="525" t="s">
        <v>343</v>
      </c>
      <c r="B7" s="507">
        <v>11</v>
      </c>
      <c r="C7" s="511">
        <f t="shared" si="0"/>
        <v>68.75</v>
      </c>
      <c r="D7" s="503" t="s">
        <v>543</v>
      </c>
    </row>
    <row r="8" spans="1:4" s="318" customFormat="1" ht="22.5" customHeight="1">
      <c r="A8" s="525" t="s">
        <v>344</v>
      </c>
      <c r="B8" s="507">
        <v>9</v>
      </c>
      <c r="C8" s="511">
        <f t="shared" si="0"/>
        <v>56.25</v>
      </c>
      <c r="D8" s="503" t="s">
        <v>551</v>
      </c>
    </row>
    <row r="9" spans="1:4" s="318" customFormat="1" ht="22.5" customHeight="1">
      <c r="A9" s="526" t="s">
        <v>345</v>
      </c>
      <c r="B9" s="507">
        <v>5</v>
      </c>
      <c r="C9" s="511">
        <f t="shared" si="0"/>
        <v>31.25</v>
      </c>
      <c r="D9" s="503" t="s">
        <v>544</v>
      </c>
    </row>
    <row r="10" spans="1:4" s="331" customFormat="1" ht="22.5" customHeight="1">
      <c r="A10" s="525" t="s">
        <v>346</v>
      </c>
      <c r="B10" s="507">
        <v>11</v>
      </c>
      <c r="C10" s="511">
        <f t="shared" si="0"/>
        <v>68.75</v>
      </c>
      <c r="D10" s="503" t="s">
        <v>545</v>
      </c>
    </row>
    <row r="11" spans="1:4" s="331" customFormat="1" ht="22.5" customHeight="1">
      <c r="A11" s="525" t="s">
        <v>347</v>
      </c>
      <c r="B11" s="508">
        <v>9</v>
      </c>
      <c r="C11" s="511">
        <f t="shared" si="0"/>
        <v>56.25</v>
      </c>
      <c r="D11" s="503" t="s">
        <v>546</v>
      </c>
    </row>
    <row r="12" spans="1:4" s="331" customFormat="1" ht="22.5" customHeight="1">
      <c r="A12" s="525" t="s">
        <v>348</v>
      </c>
      <c r="B12" s="508">
        <v>1</v>
      </c>
      <c r="C12" s="511">
        <f t="shared" si="0"/>
        <v>6.25</v>
      </c>
      <c r="D12" s="504" t="s">
        <v>108</v>
      </c>
    </row>
    <row r="13" spans="1:4" s="331" customFormat="1" ht="25.5">
      <c r="A13" s="525" t="s">
        <v>349</v>
      </c>
      <c r="B13" s="508">
        <v>16</v>
      </c>
      <c r="C13" s="511">
        <f t="shared" si="0"/>
        <v>100</v>
      </c>
      <c r="D13" s="503" t="s">
        <v>547</v>
      </c>
    </row>
    <row r="14" spans="1:4" s="331" customFormat="1" ht="25.5">
      <c r="A14" s="527" t="s">
        <v>350</v>
      </c>
      <c r="B14" s="508">
        <v>15</v>
      </c>
      <c r="C14" s="511">
        <f t="shared" si="0"/>
        <v>93.75</v>
      </c>
      <c r="D14" s="503" t="s">
        <v>548</v>
      </c>
    </row>
    <row r="15" spans="1:4" s="331" customFormat="1" ht="25.5">
      <c r="A15" s="525" t="s">
        <v>351</v>
      </c>
      <c r="B15" s="508">
        <v>16</v>
      </c>
      <c r="C15" s="511">
        <f t="shared" si="0"/>
        <v>100</v>
      </c>
      <c r="D15" s="503" t="s">
        <v>547</v>
      </c>
    </row>
    <row r="16" spans="1:4" s="331" customFormat="1" ht="25.5">
      <c r="A16" s="528" t="s">
        <v>362</v>
      </c>
      <c r="B16" s="510">
        <v>14</v>
      </c>
      <c r="C16" s="511">
        <f t="shared" si="0"/>
        <v>87.5</v>
      </c>
      <c r="D16" s="503" t="s">
        <v>549</v>
      </c>
    </row>
    <row r="17" spans="1:15" s="331" customFormat="1" ht="22.5" customHeight="1">
      <c r="A17" s="528" t="s">
        <v>411</v>
      </c>
      <c r="B17" s="510">
        <v>5</v>
      </c>
      <c r="C17" s="511">
        <f t="shared" si="0"/>
        <v>31.25</v>
      </c>
      <c r="D17" s="512" t="s">
        <v>550</v>
      </c>
    </row>
    <row r="18" spans="1:15" s="331" customFormat="1" ht="22.5" customHeight="1" thickBot="1">
      <c r="A18" s="529" t="s">
        <v>357</v>
      </c>
      <c r="B18" s="509">
        <v>3</v>
      </c>
      <c r="C18" s="668">
        <f t="shared" si="0"/>
        <v>18.75</v>
      </c>
      <c r="D18" s="513" t="s">
        <v>704</v>
      </c>
    </row>
    <row r="19" spans="1:15" s="318" customFormat="1" ht="22.5" customHeight="1" thickTop="1">
      <c r="A19" s="1004" t="s">
        <v>366</v>
      </c>
      <c r="B19" s="1004"/>
      <c r="C19" s="1004"/>
      <c r="D19" s="1004"/>
      <c r="E19" s="1004"/>
      <c r="F19" s="1004"/>
      <c r="G19" s="1004"/>
      <c r="H19" s="1004"/>
      <c r="I19" s="1004"/>
      <c r="J19" s="1004"/>
      <c r="K19" s="1004"/>
      <c r="L19" s="1004"/>
      <c r="M19" s="1004"/>
      <c r="N19" s="1004"/>
      <c r="O19" s="324"/>
    </row>
    <row r="20" spans="1:15" s="318" customFormat="1" ht="22.5" customHeight="1">
      <c r="A20" s="1009" t="s">
        <v>367</v>
      </c>
      <c r="B20" s="1009"/>
      <c r="C20" s="1009"/>
      <c r="D20" s="1009"/>
      <c r="E20" s="1009"/>
      <c r="F20" s="1009"/>
      <c r="G20" s="1009"/>
      <c r="H20" s="1009"/>
      <c r="I20" s="1009"/>
      <c r="J20" s="1009"/>
      <c r="K20" s="1009"/>
      <c r="L20" s="1009"/>
      <c r="M20" s="1009"/>
      <c r="N20" s="1009"/>
      <c r="O20" s="324"/>
    </row>
    <row r="21" spans="1:15" s="318" customFormat="1" ht="22.5" customHeight="1" thickBot="1">
      <c r="A21" s="560"/>
      <c r="B21" s="560"/>
      <c r="C21" s="560"/>
      <c r="D21" s="560"/>
      <c r="E21" s="560"/>
      <c r="F21" s="560"/>
      <c r="G21" s="560"/>
      <c r="H21" s="560"/>
      <c r="I21" s="560"/>
      <c r="J21" s="560"/>
      <c r="K21" s="560"/>
      <c r="L21" s="560"/>
      <c r="M21" s="560"/>
      <c r="N21" s="560"/>
      <c r="O21" s="324"/>
    </row>
    <row r="22" spans="1:15" ht="22.5" customHeight="1">
      <c r="A22" s="496" t="s">
        <v>294</v>
      </c>
      <c r="B22" s="496"/>
      <c r="C22" s="496"/>
      <c r="D22" s="496">
        <v>41</v>
      </c>
    </row>
  </sheetData>
  <mergeCells count="4">
    <mergeCell ref="A1:D1"/>
    <mergeCell ref="A2:D2"/>
    <mergeCell ref="A19:N19"/>
    <mergeCell ref="A20:N20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95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B1:O22"/>
  <sheetViews>
    <sheetView rightToLeft="1" view="pageBreakPreview" topLeftCell="A13" zoomScaleSheetLayoutView="100" workbookViewId="0">
      <selection activeCell="K20" sqref="K20"/>
    </sheetView>
  </sheetViews>
  <sheetFormatPr defaultRowHeight="15"/>
  <cols>
    <col min="1" max="1" width="0.7109375" customWidth="1"/>
    <col min="2" max="2" width="12.5703125" customWidth="1"/>
    <col min="3" max="8" width="11.140625" customWidth="1"/>
    <col min="9" max="9" width="0.5703125" customWidth="1"/>
    <col min="10" max="12" width="18.85546875" customWidth="1"/>
  </cols>
  <sheetData>
    <row r="1" spans="2:15" ht="21" customHeight="1">
      <c r="B1" s="1117" t="s">
        <v>457</v>
      </c>
      <c r="C1" s="1117"/>
      <c r="D1" s="1117"/>
      <c r="E1" s="1117"/>
      <c r="F1" s="1117"/>
      <c r="G1" s="1117"/>
      <c r="H1" s="1117"/>
      <c r="I1" s="1117"/>
      <c r="J1" s="1117"/>
      <c r="K1" s="1117"/>
      <c r="L1" s="1117"/>
    </row>
    <row r="2" spans="2:15" ht="26.25" customHeight="1" thickBot="1">
      <c r="B2" s="229" t="s">
        <v>648</v>
      </c>
      <c r="C2" s="45"/>
      <c r="D2" s="45"/>
      <c r="E2" s="45"/>
      <c r="F2" s="45"/>
      <c r="G2" s="45"/>
      <c r="H2" s="46"/>
      <c r="I2" s="48"/>
      <c r="L2" s="48" t="s">
        <v>114</v>
      </c>
    </row>
    <row r="3" spans="2:15" ht="30.75" customHeight="1" thickTop="1">
      <c r="B3" s="1119" t="s">
        <v>115</v>
      </c>
      <c r="C3" s="1036" t="s">
        <v>130</v>
      </c>
      <c r="D3" s="1036"/>
      <c r="E3" s="1036"/>
      <c r="F3" s="1036"/>
      <c r="G3" s="1036"/>
      <c r="H3" s="1036"/>
      <c r="I3" s="601"/>
      <c r="J3" s="1118" t="s">
        <v>131</v>
      </c>
      <c r="K3" s="1118"/>
      <c r="L3" s="1118"/>
    </row>
    <row r="4" spans="2:15" ht="21" customHeight="1">
      <c r="B4" s="1120"/>
      <c r="C4" s="1122" t="s">
        <v>116</v>
      </c>
      <c r="D4" s="1122"/>
      <c r="E4" s="1122" t="s">
        <v>117</v>
      </c>
      <c r="F4" s="1122"/>
      <c r="G4" s="1122" t="s">
        <v>118</v>
      </c>
      <c r="H4" s="1122"/>
      <c r="I4" s="586"/>
      <c r="J4" s="603" t="s">
        <v>116</v>
      </c>
      <c r="K4" s="603" t="s">
        <v>129</v>
      </c>
      <c r="L4" s="603" t="s">
        <v>118</v>
      </c>
      <c r="M4" s="49"/>
      <c r="N4" s="49"/>
      <c r="O4" s="49"/>
    </row>
    <row r="5" spans="2:15" ht="20.25" customHeight="1">
      <c r="B5" s="1120"/>
      <c r="C5" s="1123" t="s">
        <v>438</v>
      </c>
      <c r="D5" s="1123"/>
      <c r="E5" s="1124" t="s">
        <v>439</v>
      </c>
      <c r="F5" s="1124"/>
      <c r="G5" s="1124" t="s">
        <v>228</v>
      </c>
      <c r="H5" s="1124"/>
      <c r="I5" s="587"/>
      <c r="J5" s="1115" t="s">
        <v>440</v>
      </c>
      <c r="K5" s="1115" t="s">
        <v>439</v>
      </c>
      <c r="L5" s="1115" t="s">
        <v>228</v>
      </c>
      <c r="N5" s="119" t="s">
        <v>121</v>
      </c>
    </row>
    <row r="6" spans="2:15" ht="21" customHeight="1">
      <c r="B6" s="1121"/>
      <c r="C6" s="588" t="s">
        <v>119</v>
      </c>
      <c r="D6" s="588" t="s">
        <v>120</v>
      </c>
      <c r="E6" s="588" t="s">
        <v>119</v>
      </c>
      <c r="F6" s="588" t="s">
        <v>120</v>
      </c>
      <c r="G6" s="588" t="s">
        <v>119</v>
      </c>
      <c r="H6" s="588" t="s">
        <v>120</v>
      </c>
      <c r="I6" s="589"/>
      <c r="J6" s="1116"/>
      <c r="K6" s="1116"/>
      <c r="L6" s="1116"/>
      <c r="N6" s="120" t="s">
        <v>122</v>
      </c>
    </row>
    <row r="7" spans="2:15" ht="29.25" customHeight="1">
      <c r="B7" s="119" t="s">
        <v>121</v>
      </c>
      <c r="C7" s="116">
        <v>80</v>
      </c>
      <c r="D7" s="116">
        <v>5750</v>
      </c>
      <c r="E7" s="116">
        <v>110</v>
      </c>
      <c r="F7" s="116">
        <v>9400</v>
      </c>
      <c r="G7" s="116">
        <v>45</v>
      </c>
      <c r="H7" s="116">
        <v>3500</v>
      </c>
      <c r="I7" s="116"/>
      <c r="J7" s="116">
        <v>1895</v>
      </c>
      <c r="K7" s="116">
        <v>1687</v>
      </c>
      <c r="L7" s="116">
        <v>666</v>
      </c>
      <c r="N7" s="120" t="s">
        <v>123</v>
      </c>
    </row>
    <row r="8" spans="2:15" ht="29.25" customHeight="1">
      <c r="B8" s="120" t="s">
        <v>122</v>
      </c>
      <c r="C8" s="117">
        <v>1300</v>
      </c>
      <c r="D8" s="117">
        <v>12000</v>
      </c>
      <c r="E8" s="117">
        <v>7900</v>
      </c>
      <c r="F8" s="117">
        <v>92000</v>
      </c>
      <c r="G8" s="117">
        <v>7900</v>
      </c>
      <c r="H8" s="117">
        <v>92000</v>
      </c>
      <c r="I8" s="117"/>
      <c r="J8" s="117">
        <v>4286</v>
      </c>
      <c r="K8" s="117">
        <v>38822</v>
      </c>
      <c r="L8" s="117">
        <v>35197</v>
      </c>
      <c r="N8" s="120" t="s">
        <v>124</v>
      </c>
    </row>
    <row r="9" spans="2:15" ht="29.25" customHeight="1">
      <c r="B9" s="120" t="s">
        <v>123</v>
      </c>
      <c r="C9" s="117">
        <v>166</v>
      </c>
      <c r="D9" s="117">
        <v>4675</v>
      </c>
      <c r="E9" s="117">
        <v>490</v>
      </c>
      <c r="F9" s="117">
        <v>17000</v>
      </c>
      <c r="G9" s="117">
        <v>4900</v>
      </c>
      <c r="H9" s="117">
        <v>17000</v>
      </c>
      <c r="I9" s="117"/>
      <c r="J9" s="117">
        <v>1652</v>
      </c>
      <c r="K9" s="117">
        <v>7772</v>
      </c>
      <c r="L9" s="117">
        <v>7754</v>
      </c>
      <c r="N9" s="120" t="s">
        <v>125</v>
      </c>
    </row>
    <row r="10" spans="2:15" ht="29.25" customHeight="1">
      <c r="B10" s="120" t="s">
        <v>269</v>
      </c>
      <c r="C10" s="117">
        <v>1100</v>
      </c>
      <c r="D10" s="117">
        <v>67000</v>
      </c>
      <c r="E10" s="117">
        <v>1400</v>
      </c>
      <c r="F10" s="117">
        <v>79000</v>
      </c>
      <c r="G10" s="117">
        <v>1400</v>
      </c>
      <c r="H10" s="117">
        <v>79000</v>
      </c>
      <c r="I10" s="117"/>
      <c r="J10" s="117">
        <v>15352</v>
      </c>
      <c r="K10" s="117">
        <v>21892</v>
      </c>
      <c r="L10" s="117">
        <v>19800</v>
      </c>
      <c r="N10" s="120" t="s">
        <v>104</v>
      </c>
    </row>
    <row r="11" spans="2:15" ht="29.25" customHeight="1">
      <c r="B11" s="120" t="s">
        <v>125</v>
      </c>
      <c r="C11" s="117">
        <v>4000</v>
      </c>
      <c r="D11" s="117">
        <v>25000</v>
      </c>
      <c r="E11" s="117">
        <v>7800</v>
      </c>
      <c r="F11" s="117">
        <v>170000</v>
      </c>
      <c r="G11" s="117">
        <v>3300</v>
      </c>
      <c r="H11" s="117">
        <v>130000</v>
      </c>
      <c r="I11" s="117"/>
      <c r="J11" s="117">
        <v>9998</v>
      </c>
      <c r="K11" s="117">
        <v>42418</v>
      </c>
      <c r="L11" s="117">
        <v>31903</v>
      </c>
      <c r="N11" s="120" t="s">
        <v>126</v>
      </c>
    </row>
    <row r="12" spans="2:15" ht="29.25" customHeight="1">
      <c r="B12" s="120" t="s">
        <v>124</v>
      </c>
      <c r="C12" s="117">
        <v>300</v>
      </c>
      <c r="D12" s="117">
        <v>29000</v>
      </c>
      <c r="E12" s="117">
        <v>1300</v>
      </c>
      <c r="F12" s="117">
        <v>49000</v>
      </c>
      <c r="G12" s="117">
        <v>1300</v>
      </c>
      <c r="H12" s="117">
        <v>49000</v>
      </c>
      <c r="I12" s="117"/>
      <c r="J12" s="117">
        <v>8119</v>
      </c>
      <c r="K12" s="117">
        <v>13978</v>
      </c>
      <c r="L12" s="117">
        <v>9717</v>
      </c>
      <c r="N12" s="121" t="s">
        <v>127</v>
      </c>
    </row>
    <row r="13" spans="2:15" ht="29.25" customHeight="1" thickBot="1">
      <c r="B13" s="120" t="s">
        <v>234</v>
      </c>
      <c r="C13" s="117">
        <v>1100</v>
      </c>
      <c r="D13" s="117">
        <v>17250</v>
      </c>
      <c r="E13" s="117">
        <v>3300</v>
      </c>
      <c r="F13" s="117">
        <v>54000</v>
      </c>
      <c r="G13" s="117">
        <v>3300</v>
      </c>
      <c r="H13" s="117">
        <v>35000</v>
      </c>
      <c r="I13" s="117"/>
      <c r="J13" s="117">
        <v>5116</v>
      </c>
      <c r="K13" s="117">
        <v>23058</v>
      </c>
      <c r="L13" s="117">
        <v>19526</v>
      </c>
      <c r="N13" s="122" t="s">
        <v>128</v>
      </c>
    </row>
    <row r="14" spans="2:15" ht="29.25" customHeight="1" thickTop="1">
      <c r="B14" s="120" t="s">
        <v>104</v>
      </c>
      <c r="C14" s="117">
        <v>2000</v>
      </c>
      <c r="D14" s="117">
        <v>75000</v>
      </c>
      <c r="E14" s="117">
        <v>4900</v>
      </c>
      <c r="F14" s="117">
        <v>350000</v>
      </c>
      <c r="G14" s="117">
        <v>4900</v>
      </c>
      <c r="H14" s="117">
        <v>170000</v>
      </c>
      <c r="I14" s="117"/>
      <c r="J14" s="117">
        <v>6293</v>
      </c>
      <c r="K14" s="117">
        <v>66636</v>
      </c>
      <c r="L14" s="117">
        <v>47108</v>
      </c>
    </row>
    <row r="15" spans="2:15" ht="29.25" customHeight="1">
      <c r="B15" s="120" t="s">
        <v>126</v>
      </c>
      <c r="C15" s="117">
        <v>4500</v>
      </c>
      <c r="D15" s="117">
        <v>30000</v>
      </c>
      <c r="E15" s="117">
        <v>17000</v>
      </c>
      <c r="F15" s="117">
        <v>350000</v>
      </c>
      <c r="G15" s="117">
        <v>17000</v>
      </c>
      <c r="H15" s="117">
        <v>350000</v>
      </c>
      <c r="I15" s="117"/>
      <c r="J15" s="117">
        <v>9042</v>
      </c>
      <c r="K15" s="117">
        <v>103143</v>
      </c>
      <c r="L15" s="117">
        <v>66698</v>
      </c>
    </row>
    <row r="16" spans="2:15" ht="29.25" customHeight="1">
      <c r="B16" s="121" t="s">
        <v>127</v>
      </c>
      <c r="C16" s="184">
        <v>2300</v>
      </c>
      <c r="D16" s="184">
        <v>85000</v>
      </c>
      <c r="E16" s="184">
        <v>4500</v>
      </c>
      <c r="F16" s="184">
        <v>920000</v>
      </c>
      <c r="G16" s="184">
        <v>4500</v>
      </c>
      <c r="H16" s="184">
        <v>920000</v>
      </c>
      <c r="I16" s="184"/>
      <c r="J16" s="184">
        <v>30404</v>
      </c>
      <c r="K16" s="184">
        <v>81865</v>
      </c>
      <c r="L16" s="184">
        <v>76954</v>
      </c>
    </row>
    <row r="17" spans="2:14" ht="29.25" customHeight="1" thickBot="1">
      <c r="B17" s="122" t="s">
        <v>128</v>
      </c>
      <c r="C17" s="118">
        <v>8500</v>
      </c>
      <c r="D17" s="118">
        <v>110000</v>
      </c>
      <c r="E17" s="118">
        <v>33000</v>
      </c>
      <c r="F17" s="118">
        <v>540000</v>
      </c>
      <c r="G17" s="118">
        <v>33000</v>
      </c>
      <c r="H17" s="118">
        <v>540000</v>
      </c>
      <c r="I17" s="118"/>
      <c r="J17" s="118">
        <v>34250</v>
      </c>
      <c r="K17" s="118">
        <v>98666</v>
      </c>
      <c r="L17" s="118">
        <v>95602</v>
      </c>
    </row>
    <row r="18" spans="2:14" ht="15" customHeight="1" thickTop="1">
      <c r="B18" s="47"/>
      <c r="C18" s="47"/>
      <c r="D18" s="47"/>
      <c r="E18" s="47"/>
      <c r="F18" s="47"/>
      <c r="G18" s="47"/>
      <c r="H18" s="47"/>
      <c r="I18" s="47"/>
    </row>
    <row r="19" spans="2:14" ht="10.5" customHeight="1">
      <c r="B19" s="1114" t="s">
        <v>260</v>
      </c>
      <c r="C19" s="1114"/>
      <c r="D19" s="1114"/>
      <c r="E19" s="1114"/>
      <c r="F19" s="1114"/>
      <c r="G19" s="1114"/>
      <c r="H19" s="1114"/>
      <c r="I19" s="602"/>
    </row>
    <row r="20" spans="2:14" ht="32.25" customHeight="1">
      <c r="B20" s="602"/>
      <c r="C20" s="602"/>
      <c r="D20" s="602"/>
      <c r="E20" s="602"/>
      <c r="F20" s="602"/>
      <c r="G20" s="602"/>
      <c r="H20" s="602"/>
      <c r="I20" s="602"/>
    </row>
    <row r="21" spans="2:14" ht="15" customHeight="1"/>
    <row r="22" spans="2:14" ht="21" customHeight="1">
      <c r="B22" s="598" t="s">
        <v>264</v>
      </c>
      <c r="C22" s="598"/>
      <c r="D22" s="56"/>
      <c r="E22" s="598"/>
      <c r="F22" s="442"/>
      <c r="G22" s="442"/>
      <c r="H22" s="442"/>
      <c r="I22" s="442"/>
      <c r="J22" s="442"/>
      <c r="K22" s="442"/>
      <c r="L22" s="599">
        <v>42</v>
      </c>
      <c r="M22" s="17"/>
      <c r="N22" s="17"/>
    </row>
  </sheetData>
  <mergeCells count="14">
    <mergeCell ref="B19:H19"/>
    <mergeCell ref="J5:J6"/>
    <mergeCell ref="K5:K6"/>
    <mergeCell ref="B1:L1"/>
    <mergeCell ref="J3:L3"/>
    <mergeCell ref="C3:H3"/>
    <mergeCell ref="L5:L6"/>
    <mergeCell ref="B3:B6"/>
    <mergeCell ref="C4:D4"/>
    <mergeCell ref="E4:F4"/>
    <mergeCell ref="G4:H4"/>
    <mergeCell ref="C5:D5"/>
    <mergeCell ref="E5:F5"/>
    <mergeCell ref="G5:H5"/>
  </mergeCells>
  <printOptions horizontalCentered="1"/>
  <pageMargins left="0.7" right="0.7" top="0.5" bottom="0.5" header="0.3" footer="0.3"/>
  <pageSetup paperSize="9" scale="95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B1:S53"/>
  <sheetViews>
    <sheetView rightToLeft="1" view="pageBreakPreview" topLeftCell="A9" zoomScaleSheetLayoutView="100" workbookViewId="0">
      <selection activeCell="D16" sqref="D16"/>
    </sheetView>
  </sheetViews>
  <sheetFormatPr defaultRowHeight="15"/>
  <cols>
    <col min="1" max="1" width="1.140625" customWidth="1"/>
    <col min="2" max="2" width="14.7109375" customWidth="1"/>
    <col min="3" max="3" width="23.28515625" customWidth="1"/>
    <col min="4" max="4" width="11.7109375" customWidth="1"/>
    <col min="5" max="6" width="11.7109375" style="17" customWidth="1"/>
    <col min="7" max="7" width="11.7109375" style="55" customWidth="1"/>
    <col min="8" max="8" width="1" style="17" customWidth="1"/>
    <col min="9" max="11" width="11.7109375" customWidth="1"/>
  </cols>
  <sheetData>
    <row r="1" spans="2:11" ht="30" customHeight="1">
      <c r="B1" s="1127" t="s">
        <v>679</v>
      </c>
      <c r="C1" s="1127"/>
      <c r="D1" s="1127"/>
      <c r="E1" s="1127"/>
      <c r="F1" s="1127"/>
      <c r="G1" s="1127"/>
      <c r="H1" s="1127"/>
      <c r="I1" s="1127"/>
      <c r="J1" s="1127"/>
      <c r="K1" s="1127"/>
    </row>
    <row r="2" spans="2:11" s="202" customFormat="1" ht="19.5" customHeight="1" thickBot="1">
      <c r="B2" s="1128" t="s">
        <v>649</v>
      </c>
      <c r="C2" s="1128"/>
      <c r="D2" s="1128"/>
      <c r="E2" s="1128"/>
      <c r="F2" s="1128"/>
      <c r="G2" s="1128"/>
      <c r="H2" s="1128"/>
      <c r="I2" s="1128"/>
      <c r="J2" s="1128"/>
      <c r="K2" s="1128"/>
    </row>
    <row r="3" spans="2:11" ht="27" customHeight="1" thickTop="1">
      <c r="B3" s="1032" t="s">
        <v>132</v>
      </c>
      <c r="C3" s="1032"/>
      <c r="D3" s="1037" t="s">
        <v>133</v>
      </c>
      <c r="E3" s="1036" t="s">
        <v>134</v>
      </c>
      <c r="F3" s="1036"/>
      <c r="G3" s="1036"/>
      <c r="H3" s="600"/>
      <c r="I3" s="1036" t="s">
        <v>135</v>
      </c>
      <c r="J3" s="1036"/>
      <c r="K3" s="1036"/>
    </row>
    <row r="4" spans="2:11" ht="27" customHeight="1">
      <c r="B4" s="1040"/>
      <c r="C4" s="1040"/>
      <c r="D4" s="1129"/>
      <c r="E4" s="250" t="s">
        <v>119</v>
      </c>
      <c r="F4" s="250" t="s">
        <v>120</v>
      </c>
      <c r="G4" s="250" t="s">
        <v>136</v>
      </c>
      <c r="H4" s="244"/>
      <c r="I4" s="250" t="s">
        <v>119</v>
      </c>
      <c r="J4" s="250" t="s">
        <v>120</v>
      </c>
      <c r="K4" s="250" t="s">
        <v>136</v>
      </c>
    </row>
    <row r="5" spans="2:11" ht="21" customHeight="1">
      <c r="B5" s="123" t="s">
        <v>137</v>
      </c>
      <c r="C5" s="165" t="s">
        <v>138</v>
      </c>
      <c r="D5" s="249"/>
      <c r="E5" s="194" t="s">
        <v>407</v>
      </c>
      <c r="F5" s="194" t="s">
        <v>407</v>
      </c>
      <c r="G5" s="194" t="s">
        <v>407</v>
      </c>
      <c r="H5" s="194"/>
      <c r="I5" s="194" t="s">
        <v>407</v>
      </c>
      <c r="J5" s="194" t="s">
        <v>407</v>
      </c>
      <c r="K5" s="194" t="s">
        <v>407</v>
      </c>
    </row>
    <row r="6" spans="2:11" ht="21" customHeight="1">
      <c r="B6" s="124" t="s">
        <v>139</v>
      </c>
      <c r="C6" s="166" t="s">
        <v>140</v>
      </c>
      <c r="D6" s="167" t="s">
        <v>141</v>
      </c>
      <c r="E6" s="195">
        <v>9</v>
      </c>
      <c r="F6" s="195">
        <v>38</v>
      </c>
      <c r="G6" s="195">
        <v>23</v>
      </c>
      <c r="H6" s="195"/>
      <c r="I6" s="195">
        <v>9</v>
      </c>
      <c r="J6" s="195">
        <v>36</v>
      </c>
      <c r="K6" s="195">
        <v>23</v>
      </c>
    </row>
    <row r="7" spans="2:11" ht="21" customHeight="1">
      <c r="B7" s="124" t="s">
        <v>142</v>
      </c>
      <c r="C7" s="166" t="s">
        <v>235</v>
      </c>
      <c r="D7" s="167" t="s">
        <v>236</v>
      </c>
      <c r="E7" s="195">
        <v>8</v>
      </c>
      <c r="F7" s="195">
        <v>2800</v>
      </c>
      <c r="G7" s="195">
        <v>148</v>
      </c>
      <c r="H7" s="195"/>
      <c r="I7" s="218">
        <v>0.2</v>
      </c>
      <c r="J7" s="195">
        <v>32</v>
      </c>
      <c r="K7" s="218">
        <v>2.2999999999999998</v>
      </c>
    </row>
    <row r="8" spans="2:11" ht="21" customHeight="1">
      <c r="B8" s="124" t="s">
        <v>257</v>
      </c>
      <c r="C8" s="166" t="s">
        <v>144</v>
      </c>
      <c r="D8" s="248"/>
      <c r="E8" s="219">
        <v>7.45</v>
      </c>
      <c r="F8" s="219">
        <v>8.7200000000000006</v>
      </c>
      <c r="G8" s="219">
        <v>7.92</v>
      </c>
      <c r="H8" s="219"/>
      <c r="I8" s="218">
        <v>6.9</v>
      </c>
      <c r="J8" s="219">
        <v>8.08</v>
      </c>
      <c r="K8" s="219">
        <v>7.53</v>
      </c>
    </row>
    <row r="9" spans="2:11" ht="21" customHeight="1">
      <c r="B9" s="124" t="s">
        <v>145</v>
      </c>
      <c r="C9" s="166" t="s">
        <v>229</v>
      </c>
      <c r="D9" s="167" t="s">
        <v>143</v>
      </c>
      <c r="E9" s="195">
        <v>85</v>
      </c>
      <c r="F9" s="195">
        <v>236</v>
      </c>
      <c r="G9" s="195">
        <v>148</v>
      </c>
      <c r="H9" s="195"/>
      <c r="I9" s="195">
        <v>87</v>
      </c>
      <c r="J9" s="195">
        <v>196</v>
      </c>
      <c r="K9" s="195">
        <v>139</v>
      </c>
    </row>
    <row r="10" spans="2:11" ht="21" customHeight="1">
      <c r="B10" s="124" t="s">
        <v>146</v>
      </c>
      <c r="C10" s="166" t="s">
        <v>230</v>
      </c>
      <c r="D10" s="167" t="s">
        <v>143</v>
      </c>
      <c r="E10" s="195">
        <v>210</v>
      </c>
      <c r="F10" s="195">
        <v>496</v>
      </c>
      <c r="G10" s="195">
        <v>333</v>
      </c>
      <c r="H10" s="195"/>
      <c r="I10" s="195">
        <v>208</v>
      </c>
      <c r="J10" s="195">
        <v>499</v>
      </c>
      <c r="K10" s="195">
        <v>333</v>
      </c>
    </row>
    <row r="11" spans="2:11" ht="21" customHeight="1">
      <c r="B11" s="124" t="s">
        <v>147</v>
      </c>
      <c r="C11" s="166" t="s">
        <v>148</v>
      </c>
      <c r="D11" s="167" t="s">
        <v>143</v>
      </c>
      <c r="E11" s="195">
        <v>48</v>
      </c>
      <c r="F11" s="195">
        <v>141</v>
      </c>
      <c r="G11" s="195">
        <v>82</v>
      </c>
      <c r="H11" s="195"/>
      <c r="I11" s="195">
        <v>51</v>
      </c>
      <c r="J11" s="195">
        <v>150</v>
      </c>
      <c r="K11" s="195">
        <v>83</v>
      </c>
    </row>
    <row r="12" spans="2:11" ht="21" customHeight="1">
      <c r="B12" s="124" t="s">
        <v>149</v>
      </c>
      <c r="C12" s="166" t="s">
        <v>150</v>
      </c>
      <c r="D12" s="167" t="s">
        <v>143</v>
      </c>
      <c r="E12" s="195">
        <v>14</v>
      </c>
      <c r="F12" s="195">
        <v>51</v>
      </c>
      <c r="G12" s="195">
        <v>31</v>
      </c>
      <c r="H12" s="195"/>
      <c r="I12" s="195">
        <v>14</v>
      </c>
      <c r="J12" s="195">
        <v>54</v>
      </c>
      <c r="K12" s="195">
        <v>31</v>
      </c>
    </row>
    <row r="13" spans="2:11" ht="21" customHeight="1">
      <c r="B13" s="124" t="s">
        <v>151</v>
      </c>
      <c r="C13" s="166" t="s">
        <v>152</v>
      </c>
      <c r="D13" s="167" t="s">
        <v>153</v>
      </c>
      <c r="E13" s="195">
        <v>29</v>
      </c>
      <c r="F13" s="195">
        <v>158</v>
      </c>
      <c r="G13" s="195">
        <v>77</v>
      </c>
      <c r="H13" s="195"/>
      <c r="I13" s="195">
        <v>30</v>
      </c>
      <c r="J13" s="195">
        <v>153</v>
      </c>
      <c r="K13" s="195">
        <v>78</v>
      </c>
    </row>
    <row r="14" spans="2:11" ht="21" customHeight="1">
      <c r="B14" s="124" t="s">
        <v>154</v>
      </c>
      <c r="C14" s="166" t="s">
        <v>155</v>
      </c>
      <c r="D14" s="167" t="s">
        <v>156</v>
      </c>
      <c r="E14" s="195">
        <v>530</v>
      </c>
      <c r="F14" s="195">
        <v>1396</v>
      </c>
      <c r="G14" s="195">
        <v>907</v>
      </c>
      <c r="H14" s="195"/>
      <c r="I14" s="195">
        <v>550</v>
      </c>
      <c r="J14" s="195">
        <v>1384</v>
      </c>
      <c r="K14" s="195">
        <v>912</v>
      </c>
    </row>
    <row r="15" spans="2:11" ht="21" customHeight="1">
      <c r="B15" s="124" t="s">
        <v>157</v>
      </c>
      <c r="C15" s="166" t="s">
        <v>158</v>
      </c>
      <c r="D15" s="167" t="s">
        <v>159</v>
      </c>
      <c r="E15" s="791" t="s">
        <v>537</v>
      </c>
      <c r="F15" s="219">
        <v>0.1</v>
      </c>
      <c r="G15" s="219">
        <v>0.01</v>
      </c>
      <c r="H15" s="195"/>
      <c r="I15" s="791" t="s">
        <v>537</v>
      </c>
      <c r="J15" s="219">
        <v>0.2</v>
      </c>
      <c r="K15" s="219">
        <v>0.08</v>
      </c>
    </row>
    <row r="16" spans="2:11" ht="21" customHeight="1">
      <c r="B16" s="120" t="s">
        <v>160</v>
      </c>
      <c r="C16" s="168" t="s">
        <v>161</v>
      </c>
      <c r="D16" s="167" t="s">
        <v>159</v>
      </c>
      <c r="E16" s="195">
        <v>340</v>
      </c>
      <c r="F16" s="195">
        <v>987</v>
      </c>
      <c r="G16" s="195">
        <v>603</v>
      </c>
      <c r="H16" s="195"/>
      <c r="I16" s="195">
        <v>350</v>
      </c>
      <c r="J16" s="195">
        <v>962</v>
      </c>
      <c r="K16" s="195">
        <v>606</v>
      </c>
    </row>
    <row r="17" spans="2:19" ht="21" customHeight="1">
      <c r="B17" s="124" t="s">
        <v>686</v>
      </c>
      <c r="C17" s="166" t="s">
        <v>162</v>
      </c>
      <c r="D17" s="167" t="s">
        <v>159</v>
      </c>
      <c r="E17" s="195">
        <v>13</v>
      </c>
      <c r="F17" s="195">
        <v>2858</v>
      </c>
      <c r="G17" s="195">
        <v>173</v>
      </c>
      <c r="H17" s="196"/>
      <c r="I17" s="247"/>
      <c r="J17" s="247"/>
      <c r="K17" s="247"/>
    </row>
    <row r="18" spans="2:19" ht="21" customHeight="1">
      <c r="B18" s="124" t="s">
        <v>225</v>
      </c>
      <c r="C18" s="166" t="s">
        <v>163</v>
      </c>
      <c r="D18" s="167" t="s">
        <v>159</v>
      </c>
      <c r="E18" s="219">
        <v>0.08</v>
      </c>
      <c r="F18" s="219">
        <v>29</v>
      </c>
      <c r="G18" s="219">
        <v>2.2000000000000002</v>
      </c>
      <c r="H18" s="195"/>
      <c r="I18" s="791" t="s">
        <v>702</v>
      </c>
      <c r="J18" s="219">
        <v>0.57999999999999996</v>
      </c>
      <c r="K18" s="219">
        <v>0.08</v>
      </c>
    </row>
    <row r="19" spans="2:19" ht="21" customHeight="1">
      <c r="B19" s="124" t="s">
        <v>164</v>
      </c>
      <c r="C19" s="166" t="s">
        <v>231</v>
      </c>
      <c r="D19" s="167" t="s">
        <v>159</v>
      </c>
      <c r="E19" s="195">
        <v>85</v>
      </c>
      <c r="F19" s="195">
        <v>452</v>
      </c>
      <c r="G19" s="195">
        <v>205</v>
      </c>
      <c r="H19" s="195"/>
      <c r="I19" s="195">
        <v>90</v>
      </c>
      <c r="J19" s="195">
        <v>400</v>
      </c>
      <c r="K19" s="195">
        <v>208</v>
      </c>
    </row>
    <row r="20" spans="2:19" ht="21" customHeight="1">
      <c r="B20" s="124" t="s">
        <v>165</v>
      </c>
      <c r="C20" s="166" t="s">
        <v>166</v>
      </c>
      <c r="D20" s="167" t="s">
        <v>159</v>
      </c>
      <c r="E20" s="219">
        <v>0.01</v>
      </c>
      <c r="F20" s="219">
        <v>0.4</v>
      </c>
      <c r="G20" s="219">
        <v>0.14000000000000001</v>
      </c>
      <c r="H20" s="219"/>
      <c r="I20" s="219">
        <v>0.01</v>
      </c>
      <c r="J20" s="219">
        <v>0.26</v>
      </c>
      <c r="K20" s="219">
        <v>0.08</v>
      </c>
    </row>
    <row r="21" spans="2:19" ht="21" customHeight="1" thickBot="1">
      <c r="B21" s="125" t="s">
        <v>167</v>
      </c>
      <c r="C21" s="169" t="s">
        <v>237</v>
      </c>
      <c r="D21" s="170" t="s">
        <v>159</v>
      </c>
      <c r="E21" s="750" t="s">
        <v>408</v>
      </c>
      <c r="F21" s="220">
        <v>1.62</v>
      </c>
      <c r="G21" s="220">
        <v>0.19</v>
      </c>
      <c r="H21" s="197"/>
      <c r="I21" s="750" t="s">
        <v>537</v>
      </c>
      <c r="J21" s="220">
        <v>0.15</v>
      </c>
      <c r="K21" s="220">
        <v>0.02</v>
      </c>
    </row>
    <row r="22" spans="2:19" ht="18" customHeight="1" thickTop="1">
      <c r="B22" s="1125" t="s">
        <v>258</v>
      </c>
      <c r="C22" s="1125"/>
      <c r="D22" s="1125"/>
      <c r="E22" s="1125"/>
      <c r="F22" s="1125"/>
      <c r="G22" s="1125"/>
      <c r="H22" s="1125"/>
      <c r="I22" s="1125"/>
      <c r="K22" s="44" t="s">
        <v>113</v>
      </c>
    </row>
    <row r="23" spans="2:19" ht="15" customHeight="1">
      <c r="B23" s="1125" t="s">
        <v>259</v>
      </c>
      <c r="C23" s="1125"/>
      <c r="D23" s="1125"/>
      <c r="E23" s="1125"/>
      <c r="F23" s="1125"/>
      <c r="G23" s="1125"/>
      <c r="H23" s="1125"/>
      <c r="I23" s="1125"/>
      <c r="J23" s="51"/>
      <c r="K23" s="52"/>
    </row>
    <row r="24" spans="2:19" ht="14.25" customHeight="1">
      <c r="B24" s="1126"/>
      <c r="C24" s="1126"/>
      <c r="D24" s="1126"/>
      <c r="E24" s="1126"/>
      <c r="F24" s="1126"/>
      <c r="G24" s="1126"/>
      <c r="H24" s="1126"/>
      <c r="I24" s="1126"/>
      <c r="J24" s="1126"/>
      <c r="K24" s="1126"/>
    </row>
    <row r="25" spans="2:19" ht="3.75" hidden="1" customHeight="1">
      <c r="B25" s="604"/>
      <c r="C25" s="604"/>
      <c r="D25" s="604"/>
      <c r="E25" s="604"/>
      <c r="F25" s="604"/>
      <c r="G25" s="604"/>
      <c r="H25" s="604"/>
      <c r="I25" s="604"/>
      <c r="J25" s="604"/>
      <c r="K25" s="604"/>
    </row>
    <row r="26" spans="2:19" ht="5.25" hidden="1" customHeight="1">
      <c r="B26" s="604"/>
      <c r="C26" s="604"/>
      <c r="D26" s="604"/>
      <c r="E26" s="604"/>
      <c r="F26" s="604"/>
      <c r="G26" s="604"/>
      <c r="H26" s="604"/>
      <c r="I26" s="604"/>
      <c r="J26" s="604"/>
      <c r="K26" s="604"/>
    </row>
    <row r="27" spans="2:19" ht="9.75" customHeight="1">
      <c r="B27" s="53"/>
      <c r="C27" s="54"/>
      <c r="D27" s="54"/>
      <c r="E27" s="54"/>
      <c r="F27" s="54"/>
      <c r="G27" s="54"/>
      <c r="H27" s="54"/>
      <c r="I27" s="54"/>
      <c r="J27" s="50"/>
      <c r="K27" s="50"/>
    </row>
    <row r="28" spans="2:19" ht="24" customHeight="1">
      <c r="B28" s="598" t="s">
        <v>264</v>
      </c>
      <c r="C28" s="598"/>
      <c r="D28" s="1030"/>
      <c r="E28" s="1030"/>
      <c r="F28" s="1030"/>
      <c r="G28" s="1030"/>
      <c r="H28" s="201"/>
      <c r="I28" s="201"/>
      <c r="J28" s="201"/>
      <c r="K28" s="599">
        <v>43</v>
      </c>
      <c r="L28" s="8"/>
      <c r="M28" s="8"/>
      <c r="N28" s="8"/>
      <c r="O28" s="8"/>
      <c r="P28" s="8"/>
      <c r="Q28" s="8"/>
      <c r="S28" s="11"/>
    </row>
    <row r="29" spans="2:19" ht="30" customHeight="1">
      <c r="B29" s="1127" t="s">
        <v>679</v>
      </c>
      <c r="C29" s="1127"/>
      <c r="D29" s="1127"/>
      <c r="E29" s="1127"/>
      <c r="F29" s="1127"/>
      <c r="G29" s="1127"/>
      <c r="H29" s="1127"/>
      <c r="I29" s="1127"/>
      <c r="J29" s="1127"/>
      <c r="K29" s="1127"/>
    </row>
    <row r="30" spans="2:19" s="202" customFormat="1" ht="27" customHeight="1" thickBot="1">
      <c r="B30" s="1128" t="s">
        <v>650</v>
      </c>
      <c r="C30" s="1128"/>
      <c r="D30" s="1128"/>
      <c r="E30" s="1128"/>
      <c r="F30" s="1128"/>
      <c r="G30" s="1128"/>
      <c r="H30" s="1128"/>
      <c r="I30" s="1128"/>
      <c r="J30" s="1128"/>
      <c r="K30" s="1128"/>
    </row>
    <row r="31" spans="2:19" ht="27.75" customHeight="1" thickTop="1">
      <c r="B31" s="1032" t="s">
        <v>132</v>
      </c>
      <c r="C31" s="1032"/>
      <c r="D31" s="1032" t="s">
        <v>133</v>
      </c>
      <c r="E31" s="1036" t="s">
        <v>134</v>
      </c>
      <c r="F31" s="1036"/>
      <c r="G31" s="1036"/>
      <c r="H31" s="601"/>
      <c r="I31" s="1036" t="s">
        <v>135</v>
      </c>
      <c r="J31" s="1036"/>
      <c r="K31" s="1036"/>
    </row>
    <row r="32" spans="2:19" ht="27" customHeight="1">
      <c r="B32" s="1040"/>
      <c r="C32" s="1040"/>
      <c r="D32" s="1040"/>
      <c r="E32" s="246" t="s">
        <v>119</v>
      </c>
      <c r="F32" s="246" t="s">
        <v>120</v>
      </c>
      <c r="G32" s="246" t="s">
        <v>136</v>
      </c>
      <c r="H32" s="245"/>
      <c r="I32" s="246" t="s">
        <v>119</v>
      </c>
      <c r="J32" s="246" t="s">
        <v>120</v>
      </c>
      <c r="K32" s="246" t="s">
        <v>136</v>
      </c>
    </row>
    <row r="33" spans="2:11" ht="21" customHeight="1">
      <c r="B33" s="124" t="s">
        <v>168</v>
      </c>
      <c r="C33" s="166" t="s">
        <v>238</v>
      </c>
      <c r="D33" s="167" t="s">
        <v>159</v>
      </c>
      <c r="E33" s="189" t="s">
        <v>285</v>
      </c>
      <c r="F33" s="132">
        <v>0.09</v>
      </c>
      <c r="G33" s="126">
        <v>1.0999999999999999E-2</v>
      </c>
      <c r="H33" s="126"/>
      <c r="I33" s="189" t="s">
        <v>285</v>
      </c>
      <c r="J33" s="132">
        <v>1.0999999999999999E-2</v>
      </c>
      <c r="K33" s="126">
        <v>2E-3</v>
      </c>
    </row>
    <row r="34" spans="2:11" ht="21" customHeight="1">
      <c r="B34" s="124" t="s">
        <v>169</v>
      </c>
      <c r="C34" s="166" t="s">
        <v>239</v>
      </c>
      <c r="D34" s="167" t="s">
        <v>159</v>
      </c>
      <c r="E34" s="127">
        <v>0.09</v>
      </c>
      <c r="F34" s="127">
        <v>2.6</v>
      </c>
      <c r="G34" s="127">
        <v>0.92</v>
      </c>
      <c r="H34" s="127"/>
      <c r="I34" s="127">
        <v>0.05</v>
      </c>
      <c r="J34" s="127">
        <v>2.4</v>
      </c>
      <c r="K34" s="127">
        <v>0.94</v>
      </c>
    </row>
    <row r="35" spans="2:11" ht="21" customHeight="1">
      <c r="B35" s="124" t="s">
        <v>170</v>
      </c>
      <c r="C35" s="166" t="s">
        <v>240</v>
      </c>
      <c r="D35" s="167" t="s">
        <v>159</v>
      </c>
      <c r="E35" s="126">
        <v>1.7</v>
      </c>
      <c r="F35" s="128">
        <v>9.3000000000000007</v>
      </c>
      <c r="G35" s="128">
        <v>5.0999999999999996</v>
      </c>
      <c r="H35" s="126"/>
      <c r="I35" s="128">
        <v>1.1000000000000001</v>
      </c>
      <c r="J35" s="128">
        <v>8.8000000000000007</v>
      </c>
      <c r="K35" s="128">
        <v>4.5999999999999996</v>
      </c>
    </row>
    <row r="36" spans="2:11" ht="21" customHeight="1">
      <c r="B36" s="120" t="s">
        <v>171</v>
      </c>
      <c r="C36" s="166" t="s">
        <v>241</v>
      </c>
      <c r="D36" s="167" t="s">
        <v>159</v>
      </c>
      <c r="E36" s="189" t="s">
        <v>284</v>
      </c>
      <c r="F36" s="127">
        <v>0.79</v>
      </c>
      <c r="G36" s="126">
        <v>0.06</v>
      </c>
      <c r="H36" s="126"/>
      <c r="I36" s="189" t="s">
        <v>284</v>
      </c>
      <c r="J36" s="126">
        <v>0.28999999999999998</v>
      </c>
      <c r="K36" s="126">
        <v>0.04</v>
      </c>
    </row>
    <row r="37" spans="2:11" ht="21" customHeight="1">
      <c r="B37" s="129" t="s">
        <v>172</v>
      </c>
      <c r="C37" s="166" t="s">
        <v>173</v>
      </c>
      <c r="D37" s="167" t="s">
        <v>159</v>
      </c>
      <c r="E37" s="189" t="s">
        <v>286</v>
      </c>
      <c r="F37" s="189" t="s">
        <v>286</v>
      </c>
      <c r="G37" s="189" t="s">
        <v>286</v>
      </c>
      <c r="H37" s="189"/>
      <c r="I37" s="189" t="s">
        <v>286</v>
      </c>
      <c r="J37" s="189" t="s">
        <v>286</v>
      </c>
      <c r="K37" s="189" t="s">
        <v>286</v>
      </c>
    </row>
    <row r="38" spans="2:11" ht="21" customHeight="1">
      <c r="B38" s="120" t="s">
        <v>174</v>
      </c>
      <c r="C38" s="166" t="s">
        <v>175</v>
      </c>
      <c r="D38" s="167" t="s">
        <v>159</v>
      </c>
      <c r="E38" s="189" t="s">
        <v>284</v>
      </c>
      <c r="F38" s="189" t="s">
        <v>284</v>
      </c>
      <c r="G38" s="189" t="s">
        <v>284</v>
      </c>
      <c r="H38" s="189"/>
      <c r="I38" s="189" t="s">
        <v>284</v>
      </c>
      <c r="J38" s="189" t="s">
        <v>284</v>
      </c>
      <c r="K38" s="189" t="s">
        <v>284</v>
      </c>
    </row>
    <row r="39" spans="2:11" ht="21" customHeight="1">
      <c r="B39" s="120" t="s">
        <v>176</v>
      </c>
      <c r="C39" s="166" t="s">
        <v>177</v>
      </c>
      <c r="D39" s="167" t="s">
        <v>159</v>
      </c>
      <c r="E39" s="189" t="s">
        <v>287</v>
      </c>
      <c r="F39" s="126">
        <v>0.02</v>
      </c>
      <c r="G39" s="126">
        <v>0.02</v>
      </c>
      <c r="H39" s="126"/>
      <c r="I39" s="189" t="s">
        <v>287</v>
      </c>
      <c r="J39" s="221">
        <v>0.04</v>
      </c>
      <c r="K39" s="221">
        <v>0.01</v>
      </c>
    </row>
    <row r="40" spans="2:11" ht="21" customHeight="1">
      <c r="B40" s="130" t="s">
        <v>178</v>
      </c>
      <c r="C40" s="166" t="s">
        <v>179</v>
      </c>
      <c r="D40" s="167" t="s">
        <v>159</v>
      </c>
      <c r="E40" s="189" t="s">
        <v>287</v>
      </c>
      <c r="F40" s="189" t="s">
        <v>287</v>
      </c>
      <c r="G40" s="189" t="s">
        <v>287</v>
      </c>
      <c r="H40" s="189"/>
      <c r="I40" s="189" t="s">
        <v>287</v>
      </c>
      <c r="J40" s="189" t="s">
        <v>287</v>
      </c>
      <c r="K40" s="189" t="s">
        <v>287</v>
      </c>
    </row>
    <row r="41" spans="2:11" ht="21" customHeight="1">
      <c r="B41" s="131" t="s">
        <v>180</v>
      </c>
      <c r="C41" s="166" t="s">
        <v>181</v>
      </c>
      <c r="D41" s="167" t="s">
        <v>159</v>
      </c>
      <c r="E41" s="189" t="s">
        <v>409</v>
      </c>
      <c r="F41" s="132">
        <v>0.01</v>
      </c>
      <c r="G41" s="132">
        <v>6.0000000000000001E-3</v>
      </c>
      <c r="H41" s="126"/>
      <c r="I41" s="189" t="s">
        <v>409</v>
      </c>
      <c r="J41" s="132">
        <v>2.8000000000000001E-2</v>
      </c>
      <c r="K41" s="221">
        <v>1.0999999999999999E-2</v>
      </c>
    </row>
    <row r="42" spans="2:11" ht="21" customHeight="1">
      <c r="B42" s="131" t="s">
        <v>182</v>
      </c>
      <c r="C42" s="166" t="s">
        <v>183</v>
      </c>
      <c r="D42" s="167" t="s">
        <v>159</v>
      </c>
      <c r="E42" s="189" t="s">
        <v>410</v>
      </c>
      <c r="F42" s="189" t="s">
        <v>410</v>
      </c>
      <c r="G42" s="189" t="s">
        <v>410</v>
      </c>
      <c r="H42" s="189"/>
      <c r="I42" s="189" t="s">
        <v>410</v>
      </c>
      <c r="J42" s="189" t="s">
        <v>410</v>
      </c>
      <c r="K42" s="189" t="s">
        <v>410</v>
      </c>
    </row>
    <row r="43" spans="2:11" ht="21" customHeight="1">
      <c r="B43" s="131" t="s">
        <v>184</v>
      </c>
      <c r="C43" s="166" t="s">
        <v>185</v>
      </c>
      <c r="D43" s="167" t="s">
        <v>159</v>
      </c>
      <c r="E43" s="126">
        <v>37</v>
      </c>
      <c r="F43" s="126">
        <v>76</v>
      </c>
      <c r="G43" s="126">
        <v>66</v>
      </c>
      <c r="H43" s="126"/>
      <c r="I43" s="126">
        <v>37</v>
      </c>
      <c r="J43" s="126">
        <v>76</v>
      </c>
      <c r="K43" s="126">
        <v>59</v>
      </c>
    </row>
    <row r="44" spans="2:11" ht="21" customHeight="1">
      <c r="B44" s="131" t="s">
        <v>186</v>
      </c>
      <c r="C44" s="166" t="s">
        <v>187</v>
      </c>
      <c r="D44" s="167" t="s">
        <v>159</v>
      </c>
      <c r="E44" s="127">
        <v>1.78</v>
      </c>
      <c r="F44" s="128">
        <v>4.7</v>
      </c>
      <c r="G44" s="127">
        <v>3.39</v>
      </c>
      <c r="H44" s="127"/>
      <c r="I44" s="127">
        <v>1.85</v>
      </c>
      <c r="J44" s="128">
        <v>4.7</v>
      </c>
      <c r="K44" s="126">
        <v>3.37</v>
      </c>
    </row>
    <row r="45" spans="2:11" ht="21" customHeight="1">
      <c r="B45" s="131" t="s">
        <v>188</v>
      </c>
      <c r="C45" s="166" t="s">
        <v>189</v>
      </c>
      <c r="D45" s="167" t="s">
        <v>159</v>
      </c>
      <c r="E45" s="189" t="s">
        <v>359</v>
      </c>
      <c r="F45" s="189" t="s">
        <v>359</v>
      </c>
      <c r="G45" s="189" t="s">
        <v>359</v>
      </c>
      <c r="H45" s="189" t="s">
        <v>359</v>
      </c>
      <c r="I45" s="189" t="s">
        <v>359</v>
      </c>
      <c r="J45" s="189" t="s">
        <v>359</v>
      </c>
      <c r="K45" s="189" t="s">
        <v>359</v>
      </c>
    </row>
    <row r="46" spans="2:11" ht="21" customHeight="1" thickBot="1">
      <c r="B46" s="292" t="s">
        <v>190</v>
      </c>
      <c r="C46" s="166" t="s">
        <v>191</v>
      </c>
      <c r="D46" s="167" t="s">
        <v>159</v>
      </c>
      <c r="E46" s="189" t="s">
        <v>285</v>
      </c>
      <c r="F46" s="189" t="s">
        <v>285</v>
      </c>
      <c r="G46" s="189" t="s">
        <v>285</v>
      </c>
      <c r="H46" s="293"/>
      <c r="I46" s="189" t="s">
        <v>285</v>
      </c>
      <c r="J46" s="189" t="s">
        <v>285</v>
      </c>
      <c r="K46" s="189" t="s">
        <v>285</v>
      </c>
    </row>
    <row r="47" spans="2:11" ht="7.5" customHeight="1" thickTop="1">
      <c r="B47" s="294"/>
      <c r="C47" s="295"/>
      <c r="D47" s="296"/>
      <c r="E47" s="297"/>
      <c r="F47" s="297"/>
      <c r="G47" s="297"/>
      <c r="H47" s="297"/>
      <c r="I47" s="297"/>
      <c r="J47" s="297"/>
      <c r="K47" s="297"/>
    </row>
    <row r="48" spans="2:11" ht="19.5" customHeight="1">
      <c r="B48" s="1125" t="s">
        <v>320</v>
      </c>
      <c r="C48" s="1125"/>
      <c r="D48" s="1125"/>
      <c r="E48" s="1125"/>
      <c r="F48" s="1125"/>
      <c r="G48" s="1125"/>
      <c r="H48" s="1125"/>
      <c r="I48" s="1125"/>
    </row>
    <row r="49" spans="2:19" ht="19.5" customHeight="1">
      <c r="B49" s="1125" t="s">
        <v>259</v>
      </c>
      <c r="C49" s="1125"/>
      <c r="D49" s="1125"/>
      <c r="E49" s="1125"/>
      <c r="F49" s="1125"/>
      <c r="G49" s="1125"/>
      <c r="H49" s="1125"/>
      <c r="I49" s="1125"/>
      <c r="J49" s="51"/>
      <c r="K49" s="52"/>
    </row>
    <row r="50" spans="2:19" ht="29.25" customHeight="1">
      <c r="B50" s="1126"/>
      <c r="C50" s="1126"/>
      <c r="D50" s="1126"/>
      <c r="E50" s="1126"/>
      <c r="F50" s="1126"/>
      <c r="G50" s="1126"/>
      <c r="H50" s="1126"/>
      <c r="I50" s="1126"/>
      <c r="J50" s="1126"/>
      <c r="K50" s="1126"/>
    </row>
    <row r="51" spans="2:19" ht="19.5" customHeight="1">
      <c r="B51" s="604"/>
      <c r="C51" s="604"/>
      <c r="D51" s="604"/>
      <c r="E51" s="604"/>
      <c r="F51" s="604"/>
      <c r="G51" s="604"/>
      <c r="H51" s="604"/>
      <c r="I51" s="604"/>
      <c r="J51" s="604"/>
      <c r="K51" s="604"/>
    </row>
    <row r="52" spans="2:19" ht="19.5" customHeight="1">
      <c r="B52" s="53"/>
      <c r="C52" s="54"/>
      <c r="D52" s="54"/>
      <c r="E52" s="54"/>
      <c r="F52" s="54"/>
      <c r="G52" s="54"/>
      <c r="H52" s="54"/>
      <c r="I52" s="54"/>
      <c r="J52" s="50"/>
      <c r="K52" s="50"/>
    </row>
    <row r="53" spans="2:19" ht="22.5" customHeight="1">
      <c r="B53" s="598" t="s">
        <v>264</v>
      </c>
      <c r="C53" s="598"/>
      <c r="D53" s="1030"/>
      <c r="E53" s="1030"/>
      <c r="F53" s="1030"/>
      <c r="G53" s="1030"/>
      <c r="H53" s="201"/>
      <c r="I53" s="201"/>
      <c r="J53" s="201"/>
      <c r="K53" s="599">
        <v>44</v>
      </c>
      <c r="L53" s="8"/>
      <c r="M53" s="8"/>
      <c r="N53" s="8"/>
      <c r="O53" s="8"/>
      <c r="P53" s="8"/>
      <c r="Q53" s="8"/>
      <c r="S53" s="11"/>
    </row>
  </sheetData>
  <mergeCells count="20">
    <mergeCell ref="B22:I22"/>
    <mergeCell ref="B1:K1"/>
    <mergeCell ref="B2:K2"/>
    <mergeCell ref="B3:C4"/>
    <mergeCell ref="D3:D4"/>
    <mergeCell ref="E3:G3"/>
    <mergeCell ref="I3:K3"/>
    <mergeCell ref="B31:C32"/>
    <mergeCell ref="D31:D32"/>
    <mergeCell ref="D28:G28"/>
    <mergeCell ref="D53:G53"/>
    <mergeCell ref="B23:I23"/>
    <mergeCell ref="B24:K24"/>
    <mergeCell ref="E31:G31"/>
    <mergeCell ref="I31:K31"/>
    <mergeCell ref="B48:I48"/>
    <mergeCell ref="B50:K50"/>
    <mergeCell ref="B29:K29"/>
    <mergeCell ref="B30:K30"/>
    <mergeCell ref="B49:I49"/>
  </mergeCells>
  <printOptions horizontalCentered="1"/>
  <pageMargins left="0.43307086614173229" right="0.43307086614173229" top="0.59055118110236227" bottom="0.19685039370078741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CJ38"/>
  <sheetViews>
    <sheetView rightToLeft="1" view="pageBreakPreview" topLeftCell="AB10" zoomScale="110" zoomScaleNormal="90" zoomScaleSheetLayoutView="110" workbookViewId="0">
      <selection activeCell="AK17" sqref="AK17"/>
    </sheetView>
  </sheetViews>
  <sheetFormatPr defaultRowHeight="15"/>
  <cols>
    <col min="2" max="2" width="9.7109375" customWidth="1"/>
    <col min="3" max="3" width="11" customWidth="1"/>
    <col min="4" max="4" width="7.5703125" customWidth="1"/>
    <col min="5" max="7" width="8.5703125" customWidth="1"/>
    <col min="8" max="8" width="2.140625" customWidth="1"/>
    <col min="9" max="9" width="8.5703125" customWidth="1"/>
    <col min="10" max="10" width="8.140625" customWidth="1"/>
    <col min="11" max="11" width="8.5703125" customWidth="1"/>
    <col min="13" max="13" width="9.7109375" customWidth="1"/>
    <col min="14" max="14" width="8.5703125" customWidth="1"/>
    <col min="15" max="15" width="7.5703125" customWidth="1"/>
    <col min="16" max="16" width="8.5703125" customWidth="1"/>
    <col min="17" max="17" width="8.5703125" style="621" customWidth="1"/>
    <col min="18" max="18" width="8.5703125" customWidth="1"/>
    <col min="19" max="19" width="2.140625" customWidth="1"/>
    <col min="20" max="20" width="8.5703125" customWidth="1"/>
    <col min="21" max="21" width="10.42578125" style="621" customWidth="1"/>
    <col min="22" max="22" width="8.5703125" customWidth="1"/>
    <col min="24" max="24" width="8.7109375" customWidth="1"/>
    <col min="25" max="25" width="12.7109375" customWidth="1"/>
    <col min="26" max="26" width="7.5703125" customWidth="1"/>
    <col min="27" max="29" width="8.5703125" customWidth="1"/>
    <col min="30" max="30" width="2.140625" customWidth="1"/>
    <col min="31" max="33" width="8.5703125" customWidth="1"/>
    <col min="35" max="35" width="7.85546875" customWidth="1"/>
    <col min="36" max="36" width="11.5703125" customWidth="1"/>
    <col min="37" max="37" width="7.5703125" customWidth="1"/>
    <col min="38" max="40" width="8.5703125" customWidth="1"/>
    <col min="41" max="41" width="2.140625" customWidth="1"/>
    <col min="42" max="44" width="8.5703125" customWidth="1"/>
    <col min="46" max="46" width="5.42578125" customWidth="1"/>
    <col min="47" max="47" width="11.140625" customWidth="1"/>
    <col min="48" max="48" width="10.42578125" customWidth="1"/>
    <col min="49" max="51" width="8.5703125" customWidth="1"/>
    <col min="52" max="52" width="2.140625" customWidth="1"/>
    <col min="53" max="55" width="8.5703125" customWidth="1"/>
    <col min="57" max="57" width="8.28515625" customWidth="1"/>
    <col min="58" max="58" width="8.5703125" customWidth="1"/>
    <col min="59" max="59" width="9" customWidth="1"/>
    <col min="60" max="62" width="8.5703125" customWidth="1"/>
    <col min="63" max="63" width="2.140625" customWidth="1"/>
    <col min="64" max="66" width="8.5703125" customWidth="1"/>
    <col min="68" max="68" width="9" customWidth="1"/>
    <col min="69" max="69" width="9.85546875" customWidth="1"/>
    <col min="70" max="70" width="7.5703125" customWidth="1"/>
    <col min="71" max="73" width="8.5703125" customWidth="1"/>
    <col min="74" max="74" width="2.140625" customWidth="1"/>
    <col min="75" max="77" width="8.5703125" customWidth="1"/>
    <col min="79" max="79" width="8.7109375" customWidth="1"/>
    <col min="80" max="80" width="10.42578125" customWidth="1"/>
    <col min="81" max="81" width="7.5703125" customWidth="1"/>
    <col min="82" max="84" width="8.5703125" customWidth="1"/>
    <col min="85" max="85" width="2.140625" customWidth="1"/>
    <col min="86" max="88" width="8.5703125" customWidth="1"/>
  </cols>
  <sheetData>
    <row r="1" spans="1:88" ht="21" customHeight="1">
      <c r="A1" s="1047" t="s">
        <v>458</v>
      </c>
      <c r="B1" s="1047"/>
      <c r="C1" s="1047"/>
      <c r="D1" s="1047"/>
      <c r="E1" s="1047"/>
      <c r="F1" s="1047"/>
      <c r="G1" s="1047"/>
      <c r="H1" s="1047"/>
      <c r="I1" s="1047"/>
      <c r="J1" s="1047"/>
      <c r="K1" s="1047"/>
      <c r="L1" s="1047" t="s">
        <v>458</v>
      </c>
      <c r="M1" s="1047"/>
      <c r="N1" s="1047"/>
      <c r="O1" s="1047"/>
      <c r="P1" s="1047"/>
      <c r="Q1" s="1047"/>
      <c r="R1" s="1047"/>
      <c r="S1" s="1047"/>
      <c r="T1" s="1047"/>
      <c r="U1" s="1047"/>
      <c r="V1" s="1047"/>
      <c r="W1" s="1047" t="s">
        <v>458</v>
      </c>
      <c r="X1" s="1047"/>
      <c r="Y1" s="1047"/>
      <c r="Z1" s="1047"/>
      <c r="AA1" s="1047"/>
      <c r="AB1" s="1047"/>
      <c r="AC1" s="1047"/>
      <c r="AD1" s="1047"/>
      <c r="AE1" s="1047"/>
      <c r="AF1" s="1047"/>
      <c r="AG1" s="1047"/>
      <c r="AH1" s="1047" t="s">
        <v>458</v>
      </c>
      <c r="AI1" s="1047"/>
      <c r="AJ1" s="1047"/>
      <c r="AK1" s="1047"/>
      <c r="AL1" s="1047"/>
      <c r="AM1" s="1047"/>
      <c r="AN1" s="1047"/>
      <c r="AO1" s="1047"/>
      <c r="AP1" s="1047"/>
      <c r="AQ1" s="1047"/>
      <c r="AR1" s="1047"/>
      <c r="AS1" s="1047" t="s">
        <v>458</v>
      </c>
      <c r="AT1" s="1047"/>
      <c r="AU1" s="1047"/>
      <c r="AV1" s="1047"/>
      <c r="AW1" s="1047"/>
      <c r="AX1" s="1047"/>
      <c r="AY1" s="1047"/>
      <c r="AZ1" s="1047"/>
      <c r="BA1" s="1047"/>
      <c r="BB1" s="1047"/>
      <c r="BC1" s="1047"/>
      <c r="BD1" s="1047" t="s">
        <v>458</v>
      </c>
      <c r="BE1" s="1047"/>
      <c r="BF1" s="1047"/>
      <c r="BG1" s="1047"/>
      <c r="BH1" s="1047"/>
      <c r="BI1" s="1047"/>
      <c r="BJ1" s="1047"/>
      <c r="BK1" s="1047"/>
      <c r="BL1" s="1047"/>
      <c r="BM1" s="1047"/>
      <c r="BN1" s="1047"/>
      <c r="BO1" s="1047" t="s">
        <v>458</v>
      </c>
      <c r="BP1" s="1047"/>
      <c r="BQ1" s="1047"/>
      <c r="BR1" s="1047"/>
      <c r="BS1" s="1047"/>
      <c r="BT1" s="1047"/>
      <c r="BU1" s="1047"/>
      <c r="BV1" s="1047"/>
      <c r="BW1" s="1047"/>
      <c r="BX1" s="1047"/>
      <c r="BY1" s="1047"/>
      <c r="BZ1" s="1047" t="s">
        <v>458</v>
      </c>
      <c r="CA1" s="1047"/>
      <c r="CB1" s="1047"/>
      <c r="CC1" s="1047"/>
      <c r="CD1" s="1047"/>
      <c r="CE1" s="1047"/>
      <c r="CF1" s="1047"/>
      <c r="CG1" s="1047"/>
      <c r="CH1" s="1047"/>
      <c r="CI1" s="1047"/>
      <c r="CJ1" s="1047"/>
    </row>
    <row r="2" spans="1:88" ht="21" customHeight="1">
      <c r="A2" s="1047" t="s">
        <v>96</v>
      </c>
      <c r="B2" s="1047"/>
      <c r="C2" s="1047"/>
      <c r="D2" s="1047"/>
      <c r="E2" s="1047"/>
      <c r="F2" s="1047"/>
      <c r="G2" s="1047"/>
      <c r="H2" s="1047"/>
      <c r="I2" s="1047"/>
      <c r="J2" s="1047"/>
      <c r="K2" s="1047"/>
      <c r="L2" s="1047" t="s">
        <v>98</v>
      </c>
      <c r="M2" s="1047"/>
      <c r="N2" s="1047"/>
      <c r="O2" s="1047"/>
      <c r="P2" s="1047"/>
      <c r="Q2" s="1047"/>
      <c r="R2" s="1047"/>
      <c r="S2" s="1047"/>
      <c r="T2" s="1047"/>
      <c r="U2" s="1047"/>
      <c r="V2" s="1047"/>
      <c r="W2" s="1047" t="s">
        <v>54</v>
      </c>
      <c r="X2" s="1047"/>
      <c r="Y2" s="1047"/>
      <c r="Z2" s="1047"/>
      <c r="AA2" s="1047"/>
      <c r="AB2" s="1047"/>
      <c r="AC2" s="1047"/>
      <c r="AD2" s="1047"/>
      <c r="AE2" s="1047"/>
      <c r="AF2" s="1047"/>
      <c r="AG2" s="1047"/>
      <c r="AH2" s="1047" t="s">
        <v>94</v>
      </c>
      <c r="AI2" s="1047"/>
      <c r="AJ2" s="1047"/>
      <c r="AK2" s="1047"/>
      <c r="AL2" s="1047"/>
      <c r="AM2" s="1047"/>
      <c r="AN2" s="1047"/>
      <c r="AO2" s="1047"/>
      <c r="AP2" s="1047"/>
      <c r="AQ2" s="1047"/>
      <c r="AR2" s="1047"/>
      <c r="AS2" s="1047" t="s">
        <v>99</v>
      </c>
      <c r="AT2" s="1047"/>
      <c r="AU2" s="1047"/>
      <c r="AV2" s="1047"/>
      <c r="AW2" s="1047"/>
      <c r="AX2" s="1047"/>
      <c r="AY2" s="1047"/>
      <c r="AZ2" s="1047"/>
      <c r="BA2" s="1047"/>
      <c r="BB2" s="1047"/>
      <c r="BC2" s="1047"/>
      <c r="BD2" s="1047" t="s">
        <v>104</v>
      </c>
      <c r="BE2" s="1047"/>
      <c r="BF2" s="1047"/>
      <c r="BG2" s="1047"/>
      <c r="BH2" s="1047"/>
      <c r="BI2" s="1047"/>
      <c r="BJ2" s="1047"/>
      <c r="BK2" s="1047"/>
      <c r="BL2" s="1047"/>
      <c r="BM2" s="1047"/>
      <c r="BN2" s="1047"/>
      <c r="BO2" s="1047" t="s">
        <v>106</v>
      </c>
      <c r="BP2" s="1047"/>
      <c r="BQ2" s="1047"/>
      <c r="BR2" s="1047"/>
      <c r="BS2" s="1047"/>
      <c r="BT2" s="1047"/>
      <c r="BU2" s="1047"/>
      <c r="BV2" s="1047"/>
      <c r="BW2" s="1047"/>
      <c r="BX2" s="1047"/>
      <c r="BY2" s="1047"/>
      <c r="BZ2" s="1047" t="s">
        <v>108</v>
      </c>
      <c r="CA2" s="1047"/>
      <c r="CB2" s="1047"/>
      <c r="CC2" s="1047"/>
      <c r="CD2" s="1047"/>
      <c r="CE2" s="1047"/>
      <c r="CF2" s="1047"/>
      <c r="CG2" s="1047"/>
      <c r="CH2" s="1047"/>
      <c r="CI2" s="1047"/>
      <c r="CJ2" s="1047"/>
    </row>
    <row r="3" spans="1:88" s="203" customFormat="1" ht="20.25" customHeight="1" thickBot="1">
      <c r="A3" s="1034" t="s">
        <v>651</v>
      </c>
      <c r="B3" s="1034"/>
      <c r="C3" s="1034"/>
      <c r="D3" s="1034"/>
      <c r="E3" s="1034"/>
      <c r="F3" s="1034"/>
      <c r="G3" s="1034"/>
      <c r="H3" s="1034"/>
      <c r="I3" s="1034"/>
      <c r="J3" s="1034"/>
      <c r="K3" s="1034"/>
      <c r="L3" s="1034" t="s">
        <v>652</v>
      </c>
      <c r="M3" s="1034"/>
      <c r="N3" s="1034"/>
      <c r="O3" s="1034"/>
      <c r="P3" s="1034"/>
      <c r="Q3" s="1034"/>
      <c r="R3" s="1034"/>
      <c r="S3" s="1034"/>
      <c r="T3" s="1034"/>
      <c r="U3" s="1034"/>
      <c r="V3" s="1034"/>
      <c r="W3" s="1034" t="s">
        <v>652</v>
      </c>
      <c r="X3" s="1034"/>
      <c r="Y3" s="1034"/>
      <c r="Z3" s="1034"/>
      <c r="AA3" s="1034"/>
      <c r="AB3" s="1034"/>
      <c r="AC3" s="1034"/>
      <c r="AD3" s="1034"/>
      <c r="AE3" s="1034"/>
      <c r="AF3" s="1034"/>
      <c r="AG3" s="1034"/>
      <c r="AH3" s="1034" t="s">
        <v>652</v>
      </c>
      <c r="AI3" s="1034"/>
      <c r="AJ3" s="1034"/>
      <c r="AK3" s="1034"/>
      <c r="AL3" s="1034"/>
      <c r="AM3" s="1034"/>
      <c r="AN3" s="1034"/>
      <c r="AO3" s="1034"/>
      <c r="AP3" s="1034"/>
      <c r="AQ3" s="1034"/>
      <c r="AR3" s="1034"/>
      <c r="AS3" s="1034" t="s">
        <v>652</v>
      </c>
      <c r="AT3" s="1034"/>
      <c r="AU3" s="1034"/>
      <c r="AV3" s="1034"/>
      <c r="AW3" s="1034"/>
      <c r="AX3" s="1034"/>
      <c r="AY3" s="1034"/>
      <c r="AZ3" s="1034"/>
      <c r="BA3" s="1034"/>
      <c r="BB3" s="1034"/>
      <c r="BC3" s="1034"/>
      <c r="BD3" s="1034" t="s">
        <v>652</v>
      </c>
      <c r="BE3" s="1034"/>
      <c r="BF3" s="1034"/>
      <c r="BG3" s="1034"/>
      <c r="BH3" s="1034"/>
      <c r="BI3" s="1034"/>
      <c r="BJ3" s="1034"/>
      <c r="BK3" s="1034"/>
      <c r="BL3" s="1034"/>
      <c r="BM3" s="1034"/>
      <c r="BN3" s="1034"/>
      <c r="BO3" s="1034" t="s">
        <v>652</v>
      </c>
      <c r="BP3" s="1034"/>
      <c r="BQ3" s="1034"/>
      <c r="BR3" s="1034"/>
      <c r="BS3" s="1034"/>
      <c r="BT3" s="1034"/>
      <c r="BU3" s="1034"/>
      <c r="BV3" s="1034"/>
      <c r="BW3" s="1034"/>
      <c r="BX3" s="1034"/>
      <c r="BY3" s="1034"/>
      <c r="BZ3" s="1034" t="s">
        <v>652</v>
      </c>
      <c r="CA3" s="1034"/>
      <c r="CB3" s="1034"/>
      <c r="CC3" s="1034"/>
      <c r="CD3" s="1034"/>
      <c r="CE3" s="1034"/>
      <c r="CF3" s="1034"/>
      <c r="CG3" s="1034"/>
      <c r="CH3" s="1034"/>
      <c r="CI3" s="1034"/>
      <c r="CJ3" s="1034"/>
    </row>
    <row r="4" spans="1:88" ht="24.75" customHeight="1" thickTop="1">
      <c r="A4" s="1032" t="s">
        <v>226</v>
      </c>
      <c r="B4" s="1032"/>
      <c r="C4" s="1032"/>
      <c r="D4" s="1037" t="s">
        <v>192</v>
      </c>
      <c r="E4" s="1036" t="s">
        <v>315</v>
      </c>
      <c r="F4" s="1036"/>
      <c r="G4" s="1036"/>
      <c r="H4" s="601"/>
      <c r="I4" s="1036" t="s">
        <v>135</v>
      </c>
      <c r="J4" s="1036"/>
      <c r="K4" s="1036"/>
      <c r="L4" s="1032" t="s">
        <v>226</v>
      </c>
      <c r="M4" s="1032"/>
      <c r="N4" s="1032"/>
      <c r="O4" s="1037" t="s">
        <v>192</v>
      </c>
      <c r="P4" s="1036" t="s">
        <v>315</v>
      </c>
      <c r="Q4" s="1036"/>
      <c r="R4" s="1036"/>
      <c r="S4" s="601"/>
      <c r="T4" s="1036" t="s">
        <v>135</v>
      </c>
      <c r="U4" s="1036"/>
      <c r="V4" s="1036"/>
      <c r="W4" s="1032" t="s">
        <v>226</v>
      </c>
      <c r="X4" s="1032"/>
      <c r="Y4" s="1032"/>
      <c r="Z4" s="1037" t="s">
        <v>192</v>
      </c>
      <c r="AA4" s="1036" t="s">
        <v>315</v>
      </c>
      <c r="AB4" s="1036"/>
      <c r="AC4" s="1036"/>
      <c r="AD4" s="601"/>
      <c r="AE4" s="1036" t="s">
        <v>135</v>
      </c>
      <c r="AF4" s="1036"/>
      <c r="AG4" s="1036"/>
      <c r="AH4" s="1032" t="s">
        <v>226</v>
      </c>
      <c r="AI4" s="1032"/>
      <c r="AJ4" s="1032"/>
      <c r="AK4" s="1037" t="s">
        <v>192</v>
      </c>
      <c r="AL4" s="1036" t="s">
        <v>315</v>
      </c>
      <c r="AM4" s="1036"/>
      <c r="AN4" s="1036"/>
      <c r="AO4" s="601"/>
      <c r="AP4" s="1036" t="s">
        <v>135</v>
      </c>
      <c r="AQ4" s="1036"/>
      <c r="AR4" s="1036"/>
      <c r="AS4" s="1032" t="s">
        <v>226</v>
      </c>
      <c r="AT4" s="1032"/>
      <c r="AU4" s="1032"/>
      <c r="AV4" s="1037" t="s">
        <v>192</v>
      </c>
      <c r="AW4" s="1036" t="s">
        <v>315</v>
      </c>
      <c r="AX4" s="1036"/>
      <c r="AY4" s="1036"/>
      <c r="AZ4" s="601"/>
      <c r="BA4" s="1036" t="s">
        <v>135</v>
      </c>
      <c r="BB4" s="1036"/>
      <c r="BC4" s="1036"/>
      <c r="BD4" s="1032" t="s">
        <v>226</v>
      </c>
      <c r="BE4" s="1032"/>
      <c r="BF4" s="1032"/>
      <c r="BG4" s="1037" t="s">
        <v>192</v>
      </c>
      <c r="BH4" s="1036" t="s">
        <v>315</v>
      </c>
      <c r="BI4" s="1036"/>
      <c r="BJ4" s="1036"/>
      <c r="BK4" s="601"/>
      <c r="BL4" s="1036" t="s">
        <v>135</v>
      </c>
      <c r="BM4" s="1036"/>
      <c r="BN4" s="1036"/>
      <c r="BO4" s="1032" t="s">
        <v>226</v>
      </c>
      <c r="BP4" s="1032"/>
      <c r="BQ4" s="1032"/>
      <c r="BR4" s="1037" t="s">
        <v>192</v>
      </c>
      <c r="BS4" s="1036" t="s">
        <v>315</v>
      </c>
      <c r="BT4" s="1036"/>
      <c r="BU4" s="1036"/>
      <c r="BV4" s="601"/>
      <c r="BW4" s="1036" t="s">
        <v>135</v>
      </c>
      <c r="BX4" s="1036"/>
      <c r="BY4" s="1036"/>
      <c r="BZ4" s="1032" t="s">
        <v>226</v>
      </c>
      <c r="CA4" s="1032"/>
      <c r="CB4" s="1032"/>
      <c r="CC4" s="1037" t="s">
        <v>192</v>
      </c>
      <c r="CD4" s="1036" t="s">
        <v>315</v>
      </c>
      <c r="CE4" s="1036"/>
      <c r="CF4" s="1036"/>
      <c r="CG4" s="601"/>
      <c r="CH4" s="1036" t="s">
        <v>135</v>
      </c>
      <c r="CI4" s="1036"/>
      <c r="CJ4" s="1036"/>
    </row>
    <row r="5" spans="1:88" s="177" customFormat="1" ht="22.5" customHeight="1">
      <c r="A5" s="1040"/>
      <c r="B5" s="1040"/>
      <c r="C5" s="1040"/>
      <c r="D5" s="1129"/>
      <c r="E5" s="250" t="s">
        <v>119</v>
      </c>
      <c r="F5" s="250" t="s">
        <v>120</v>
      </c>
      <c r="G5" s="250" t="s">
        <v>136</v>
      </c>
      <c r="H5" s="244"/>
      <c r="I5" s="250" t="s">
        <v>119</v>
      </c>
      <c r="J5" s="250" t="s">
        <v>120</v>
      </c>
      <c r="K5" s="250" t="s">
        <v>136</v>
      </c>
      <c r="L5" s="1040"/>
      <c r="M5" s="1040"/>
      <c r="N5" s="1040"/>
      <c r="O5" s="1129"/>
      <c r="P5" s="250" t="s">
        <v>119</v>
      </c>
      <c r="Q5" s="611" t="s">
        <v>120</v>
      </c>
      <c r="R5" s="250" t="s">
        <v>136</v>
      </c>
      <c r="S5" s="244"/>
      <c r="T5" s="250" t="s">
        <v>119</v>
      </c>
      <c r="U5" s="611" t="s">
        <v>120</v>
      </c>
      <c r="V5" s="250" t="s">
        <v>136</v>
      </c>
      <c r="W5" s="1040"/>
      <c r="X5" s="1040"/>
      <c r="Y5" s="1040"/>
      <c r="Z5" s="1129"/>
      <c r="AA5" s="250" t="s">
        <v>119</v>
      </c>
      <c r="AB5" s="250" t="s">
        <v>120</v>
      </c>
      <c r="AC5" s="250" t="s">
        <v>136</v>
      </c>
      <c r="AD5" s="244"/>
      <c r="AE5" s="250" t="s">
        <v>119</v>
      </c>
      <c r="AF5" s="250" t="s">
        <v>120</v>
      </c>
      <c r="AG5" s="250" t="s">
        <v>136</v>
      </c>
      <c r="AH5" s="1040"/>
      <c r="AI5" s="1040"/>
      <c r="AJ5" s="1040"/>
      <c r="AK5" s="1129"/>
      <c r="AL5" s="250" t="s">
        <v>119</v>
      </c>
      <c r="AM5" s="250" t="s">
        <v>120</v>
      </c>
      <c r="AN5" s="250" t="s">
        <v>136</v>
      </c>
      <c r="AO5" s="244"/>
      <c r="AP5" s="250" t="s">
        <v>119</v>
      </c>
      <c r="AQ5" s="250" t="s">
        <v>120</v>
      </c>
      <c r="AR5" s="250" t="s">
        <v>136</v>
      </c>
      <c r="AS5" s="1040"/>
      <c r="AT5" s="1040"/>
      <c r="AU5" s="1040"/>
      <c r="AV5" s="1129"/>
      <c r="AW5" s="250" t="s">
        <v>119</v>
      </c>
      <c r="AX5" s="250" t="s">
        <v>120</v>
      </c>
      <c r="AY5" s="250" t="s">
        <v>136</v>
      </c>
      <c r="AZ5" s="244"/>
      <c r="BA5" s="250" t="s">
        <v>119</v>
      </c>
      <c r="BB5" s="250" t="s">
        <v>120</v>
      </c>
      <c r="BC5" s="250" t="s">
        <v>136</v>
      </c>
      <c r="BD5" s="1040"/>
      <c r="BE5" s="1040"/>
      <c r="BF5" s="1040"/>
      <c r="BG5" s="1129"/>
      <c r="BH5" s="250" t="s">
        <v>119</v>
      </c>
      <c r="BI5" s="250" t="s">
        <v>120</v>
      </c>
      <c r="BJ5" s="250" t="s">
        <v>136</v>
      </c>
      <c r="BK5" s="244"/>
      <c r="BL5" s="250" t="s">
        <v>119</v>
      </c>
      <c r="BM5" s="250" t="s">
        <v>120</v>
      </c>
      <c r="BN5" s="250" t="s">
        <v>136</v>
      </c>
      <c r="BO5" s="1040"/>
      <c r="BP5" s="1040"/>
      <c r="BQ5" s="1040"/>
      <c r="BR5" s="1129"/>
      <c r="BS5" s="250" t="s">
        <v>119</v>
      </c>
      <c r="BT5" s="250" t="s">
        <v>120</v>
      </c>
      <c r="BU5" s="250" t="s">
        <v>136</v>
      </c>
      <c r="BV5" s="244"/>
      <c r="BW5" s="250" t="s">
        <v>119</v>
      </c>
      <c r="BX5" s="250" t="s">
        <v>120</v>
      </c>
      <c r="BY5" s="250" t="s">
        <v>136</v>
      </c>
      <c r="BZ5" s="1040"/>
      <c r="CA5" s="1040"/>
      <c r="CB5" s="1040"/>
      <c r="CC5" s="1129"/>
      <c r="CD5" s="250" t="s">
        <v>119</v>
      </c>
      <c r="CE5" s="250" t="s">
        <v>120</v>
      </c>
      <c r="CF5" s="250" t="s">
        <v>136</v>
      </c>
      <c r="CG5" s="244"/>
      <c r="CH5" s="250" t="s">
        <v>119</v>
      </c>
      <c r="CI5" s="250" t="s">
        <v>120</v>
      </c>
      <c r="CJ5" s="250" t="s">
        <v>136</v>
      </c>
    </row>
    <row r="6" spans="1:88" ht="21" customHeight="1">
      <c r="A6" s="1131" t="s">
        <v>142</v>
      </c>
      <c r="B6" s="1131"/>
      <c r="C6" s="171" t="s">
        <v>193</v>
      </c>
      <c r="D6" s="24" t="s">
        <v>143</v>
      </c>
      <c r="E6" s="617">
        <v>2.8</v>
      </c>
      <c r="F6" s="617">
        <v>312</v>
      </c>
      <c r="G6" s="617">
        <v>23.34</v>
      </c>
      <c r="H6" s="279"/>
      <c r="I6" s="87">
        <v>1</v>
      </c>
      <c r="J6" s="87">
        <v>35</v>
      </c>
      <c r="K6" s="617">
        <v>4.16</v>
      </c>
      <c r="L6" s="1131" t="s">
        <v>142</v>
      </c>
      <c r="M6" s="1131"/>
      <c r="N6" s="171" t="s">
        <v>193</v>
      </c>
      <c r="O6" s="24" t="s">
        <v>143</v>
      </c>
      <c r="P6" s="415">
        <v>1.2</v>
      </c>
      <c r="Q6" s="729">
        <v>2465</v>
      </c>
      <c r="R6" s="415">
        <v>29.9</v>
      </c>
      <c r="S6" s="187"/>
      <c r="T6" s="416">
        <v>1</v>
      </c>
      <c r="U6" s="612">
        <v>189</v>
      </c>
      <c r="V6" s="415">
        <v>4.7</v>
      </c>
      <c r="W6" s="1131" t="s">
        <v>142</v>
      </c>
      <c r="X6" s="1131"/>
      <c r="Y6" s="171" t="s">
        <v>193</v>
      </c>
      <c r="Z6" s="24" t="s">
        <v>143</v>
      </c>
      <c r="AA6" s="464">
        <v>0.6</v>
      </c>
      <c r="AB6" s="479">
        <v>1233</v>
      </c>
      <c r="AC6" s="462">
        <v>14.51</v>
      </c>
      <c r="AD6" s="462"/>
      <c r="AE6" s="464">
        <v>0.3</v>
      </c>
      <c r="AF6" s="463">
        <v>317</v>
      </c>
      <c r="AG6" s="462">
        <v>10.72</v>
      </c>
      <c r="AH6" s="1131" t="s">
        <v>142</v>
      </c>
      <c r="AI6" s="1131"/>
      <c r="AJ6" s="171" t="s">
        <v>193</v>
      </c>
      <c r="AK6" s="24" t="s">
        <v>143</v>
      </c>
      <c r="AL6" s="416">
        <v>3</v>
      </c>
      <c r="AM6" s="416">
        <v>82</v>
      </c>
      <c r="AN6" s="187">
        <v>11.07</v>
      </c>
      <c r="AO6" s="187"/>
      <c r="AP6" s="415">
        <v>0.1</v>
      </c>
      <c r="AQ6" s="416">
        <v>16</v>
      </c>
      <c r="AR6" s="187">
        <v>2.35</v>
      </c>
      <c r="AS6" s="1131" t="s">
        <v>142</v>
      </c>
      <c r="AT6" s="1131"/>
      <c r="AU6" s="171" t="s">
        <v>193</v>
      </c>
      <c r="AV6" s="24" t="s">
        <v>143</v>
      </c>
      <c r="AW6" s="87">
        <v>2.81</v>
      </c>
      <c r="AX6" s="730">
        <v>3287</v>
      </c>
      <c r="AY6" s="87">
        <v>80.459999999999994</v>
      </c>
      <c r="AZ6" s="87"/>
      <c r="BA6" s="87">
        <v>1.06</v>
      </c>
      <c r="BB6" s="87">
        <v>37</v>
      </c>
      <c r="BC6" s="87">
        <v>3.6</v>
      </c>
      <c r="BD6" s="1131" t="s">
        <v>142</v>
      </c>
      <c r="BE6" s="1131"/>
      <c r="BF6" s="171" t="s">
        <v>193</v>
      </c>
      <c r="BG6" s="24" t="s">
        <v>143</v>
      </c>
      <c r="BH6" s="462">
        <v>1.0900000000000001</v>
      </c>
      <c r="BI6" s="463">
        <v>168</v>
      </c>
      <c r="BJ6" s="462">
        <v>14.76</v>
      </c>
      <c r="BK6" s="462"/>
      <c r="BL6" s="462">
        <v>0.21</v>
      </c>
      <c r="BM6" s="464">
        <v>30.2</v>
      </c>
      <c r="BN6" s="462">
        <v>5.46</v>
      </c>
      <c r="BO6" s="1131" t="s">
        <v>142</v>
      </c>
      <c r="BP6" s="1131"/>
      <c r="BQ6" s="171" t="s">
        <v>193</v>
      </c>
      <c r="BR6" s="24" t="s">
        <v>143</v>
      </c>
      <c r="BS6" s="769">
        <v>3.07</v>
      </c>
      <c r="BT6" s="461">
        <v>158</v>
      </c>
      <c r="BU6" s="769">
        <v>58.02</v>
      </c>
      <c r="BV6" s="478"/>
      <c r="BW6" s="480">
        <v>0.55000000000000004</v>
      </c>
      <c r="BX6" s="479">
        <v>124</v>
      </c>
      <c r="BY6" s="480">
        <v>27.29</v>
      </c>
      <c r="BZ6" s="1131" t="s">
        <v>142</v>
      </c>
      <c r="CA6" s="1131"/>
      <c r="CB6" s="171" t="s">
        <v>193</v>
      </c>
      <c r="CC6" s="418" t="s">
        <v>143</v>
      </c>
      <c r="CD6" s="463">
        <v>1</v>
      </c>
      <c r="CE6" s="463">
        <v>133</v>
      </c>
      <c r="CF6" s="463">
        <v>14</v>
      </c>
      <c r="CG6" s="462"/>
      <c r="CH6" s="464">
        <v>0.6</v>
      </c>
      <c r="CI6" s="464">
        <v>51.3</v>
      </c>
      <c r="CJ6" s="462">
        <v>6.15</v>
      </c>
    </row>
    <row r="7" spans="1:88" ht="21" customHeight="1">
      <c r="A7" s="1132" t="s">
        <v>194</v>
      </c>
      <c r="B7" s="1132"/>
      <c r="C7" s="172" t="s">
        <v>195</v>
      </c>
      <c r="D7" s="24" t="s">
        <v>143</v>
      </c>
      <c r="E7" s="617">
        <v>182</v>
      </c>
      <c r="F7" s="617">
        <v>240</v>
      </c>
      <c r="G7" s="617">
        <v>217</v>
      </c>
      <c r="H7" s="279"/>
      <c r="I7" s="87">
        <v>180</v>
      </c>
      <c r="J7" s="87">
        <v>460</v>
      </c>
      <c r="K7" s="617">
        <v>215</v>
      </c>
      <c r="L7" s="1132" t="s">
        <v>194</v>
      </c>
      <c r="M7" s="1132"/>
      <c r="N7" s="172" t="s">
        <v>195</v>
      </c>
      <c r="O7" s="24" t="s">
        <v>143</v>
      </c>
      <c r="P7" s="172">
        <v>240</v>
      </c>
      <c r="Q7" s="461">
        <v>962</v>
      </c>
      <c r="R7" s="172">
        <v>328</v>
      </c>
      <c r="S7" s="172"/>
      <c r="T7" s="172">
        <v>242</v>
      </c>
      <c r="U7" s="613">
        <v>972</v>
      </c>
      <c r="V7" s="172">
        <v>326</v>
      </c>
      <c r="W7" s="1132" t="s">
        <v>194</v>
      </c>
      <c r="X7" s="1132"/>
      <c r="Y7" s="172" t="s">
        <v>195</v>
      </c>
      <c r="Z7" s="24" t="s">
        <v>143</v>
      </c>
      <c r="AA7" s="172">
        <v>176</v>
      </c>
      <c r="AB7" s="172">
        <v>967</v>
      </c>
      <c r="AC7" s="172">
        <v>368</v>
      </c>
      <c r="AD7" s="172"/>
      <c r="AE7" s="172">
        <v>180</v>
      </c>
      <c r="AF7" s="461">
        <v>1032</v>
      </c>
      <c r="AG7" s="172">
        <v>349</v>
      </c>
      <c r="AH7" s="1132" t="s">
        <v>194</v>
      </c>
      <c r="AI7" s="1132"/>
      <c r="AJ7" s="172" t="s">
        <v>195</v>
      </c>
      <c r="AK7" s="24" t="s">
        <v>143</v>
      </c>
      <c r="AL7" s="87">
        <v>320</v>
      </c>
      <c r="AM7" s="87">
        <v>440</v>
      </c>
      <c r="AN7" s="87">
        <v>380</v>
      </c>
      <c r="AO7" s="87"/>
      <c r="AP7" s="87">
        <v>312</v>
      </c>
      <c r="AQ7" s="87">
        <v>436</v>
      </c>
      <c r="AR7" s="87">
        <v>375</v>
      </c>
      <c r="AS7" s="1132" t="s">
        <v>194</v>
      </c>
      <c r="AT7" s="1132"/>
      <c r="AU7" s="172" t="s">
        <v>195</v>
      </c>
      <c r="AV7" s="24" t="s">
        <v>143</v>
      </c>
      <c r="AW7" s="87">
        <v>179</v>
      </c>
      <c r="AX7" s="87">
        <v>265</v>
      </c>
      <c r="AY7" s="87">
        <v>219</v>
      </c>
      <c r="AZ7" s="87"/>
      <c r="BA7" s="87">
        <v>184</v>
      </c>
      <c r="BB7" s="87">
        <v>265</v>
      </c>
      <c r="BC7" s="87">
        <v>224</v>
      </c>
      <c r="BD7" s="1132" t="s">
        <v>194</v>
      </c>
      <c r="BE7" s="1132"/>
      <c r="BF7" s="172" t="s">
        <v>195</v>
      </c>
      <c r="BG7" s="24" t="s">
        <v>143</v>
      </c>
      <c r="BH7" s="461">
        <v>256</v>
      </c>
      <c r="BI7" s="461">
        <v>1022</v>
      </c>
      <c r="BJ7" s="461">
        <v>406</v>
      </c>
      <c r="BK7" s="461"/>
      <c r="BL7" s="461">
        <v>298</v>
      </c>
      <c r="BM7" s="461">
        <v>971</v>
      </c>
      <c r="BN7" s="461">
        <v>387</v>
      </c>
      <c r="BO7" s="1132" t="s">
        <v>194</v>
      </c>
      <c r="BP7" s="1132"/>
      <c r="BQ7" s="172" t="s">
        <v>195</v>
      </c>
      <c r="BR7" s="24" t="s">
        <v>143</v>
      </c>
      <c r="BS7" s="461">
        <v>300</v>
      </c>
      <c r="BT7" s="461">
        <v>1484</v>
      </c>
      <c r="BU7" s="461">
        <v>454</v>
      </c>
      <c r="BV7" s="481"/>
      <c r="BW7" s="461">
        <v>304</v>
      </c>
      <c r="BX7" s="461">
        <v>1570</v>
      </c>
      <c r="BY7" s="461">
        <v>461</v>
      </c>
      <c r="BZ7" s="1132" t="s">
        <v>194</v>
      </c>
      <c r="CA7" s="1132"/>
      <c r="CB7" s="172" t="s">
        <v>195</v>
      </c>
      <c r="CC7" s="24" t="s">
        <v>143</v>
      </c>
      <c r="CD7" s="461">
        <v>384</v>
      </c>
      <c r="CE7" s="461">
        <v>5848</v>
      </c>
      <c r="CF7" s="461">
        <v>1555</v>
      </c>
      <c r="CG7" s="461"/>
      <c r="CH7" s="461">
        <v>380</v>
      </c>
      <c r="CI7" s="461">
        <v>4800</v>
      </c>
      <c r="CJ7" s="461">
        <v>1492</v>
      </c>
    </row>
    <row r="8" spans="1:88" ht="21" customHeight="1">
      <c r="A8" s="1132" t="s">
        <v>145</v>
      </c>
      <c r="B8" s="1132"/>
      <c r="C8" s="172" t="s">
        <v>196</v>
      </c>
      <c r="D8" s="24" t="s">
        <v>143</v>
      </c>
      <c r="E8" s="617">
        <v>130</v>
      </c>
      <c r="F8" s="617">
        <v>160</v>
      </c>
      <c r="G8" s="617">
        <v>147</v>
      </c>
      <c r="H8" s="279"/>
      <c r="I8" s="87">
        <v>125</v>
      </c>
      <c r="J8" s="87">
        <v>228</v>
      </c>
      <c r="K8" s="617">
        <v>145</v>
      </c>
      <c r="L8" s="1132" t="s">
        <v>145</v>
      </c>
      <c r="M8" s="1132"/>
      <c r="N8" s="172" t="s">
        <v>196</v>
      </c>
      <c r="O8" s="24" t="s">
        <v>143</v>
      </c>
      <c r="P8" s="87">
        <v>108</v>
      </c>
      <c r="Q8" s="730">
        <v>260</v>
      </c>
      <c r="R8" s="87">
        <v>136</v>
      </c>
      <c r="S8" s="87"/>
      <c r="T8" s="87">
        <v>109</v>
      </c>
      <c r="U8" s="614">
        <v>274</v>
      </c>
      <c r="V8" s="87">
        <v>137</v>
      </c>
      <c r="W8" s="1132" t="s">
        <v>145</v>
      </c>
      <c r="X8" s="1132"/>
      <c r="Y8" s="172" t="s">
        <v>196</v>
      </c>
      <c r="Z8" s="24" t="s">
        <v>143</v>
      </c>
      <c r="AA8" s="172">
        <v>76</v>
      </c>
      <c r="AB8" s="172">
        <v>204</v>
      </c>
      <c r="AC8" s="172">
        <v>140</v>
      </c>
      <c r="AD8" s="172"/>
      <c r="AE8" s="172">
        <v>74</v>
      </c>
      <c r="AF8" s="172">
        <v>226</v>
      </c>
      <c r="AG8" s="172">
        <v>140</v>
      </c>
      <c r="AH8" s="1132" t="s">
        <v>145</v>
      </c>
      <c r="AI8" s="1132"/>
      <c r="AJ8" s="172" t="s">
        <v>196</v>
      </c>
      <c r="AK8" s="24" t="s">
        <v>143</v>
      </c>
      <c r="AL8" s="87">
        <v>80</v>
      </c>
      <c r="AM8" s="87">
        <v>152</v>
      </c>
      <c r="AN8" s="87">
        <v>122</v>
      </c>
      <c r="AO8" s="87"/>
      <c r="AP8" s="87">
        <v>80</v>
      </c>
      <c r="AQ8" s="87">
        <v>158</v>
      </c>
      <c r="AR8" s="87">
        <v>119</v>
      </c>
      <c r="AS8" s="1132" t="s">
        <v>145</v>
      </c>
      <c r="AT8" s="1132"/>
      <c r="AU8" s="172" t="s">
        <v>196</v>
      </c>
      <c r="AV8" s="24" t="s">
        <v>143</v>
      </c>
      <c r="AW8" s="87">
        <v>128</v>
      </c>
      <c r="AX8" s="87">
        <v>167</v>
      </c>
      <c r="AY8" s="87">
        <v>143</v>
      </c>
      <c r="AZ8" s="87"/>
      <c r="BA8" s="87">
        <v>129</v>
      </c>
      <c r="BB8" s="87">
        <v>170</v>
      </c>
      <c r="BC8" s="87">
        <v>146</v>
      </c>
      <c r="BD8" s="1132" t="s">
        <v>145</v>
      </c>
      <c r="BE8" s="1132"/>
      <c r="BF8" s="172" t="s">
        <v>196</v>
      </c>
      <c r="BG8" s="24" t="s">
        <v>143</v>
      </c>
      <c r="BH8" s="87">
        <v>42</v>
      </c>
      <c r="BI8" s="87">
        <v>200</v>
      </c>
      <c r="BJ8" s="87">
        <v>143</v>
      </c>
      <c r="BK8" s="87"/>
      <c r="BL8" s="87">
        <v>114</v>
      </c>
      <c r="BM8" s="87">
        <v>204</v>
      </c>
      <c r="BN8" s="87">
        <v>146</v>
      </c>
      <c r="BO8" s="1132" t="s">
        <v>145</v>
      </c>
      <c r="BP8" s="1132"/>
      <c r="BQ8" s="172" t="s">
        <v>196</v>
      </c>
      <c r="BR8" s="24" t="s">
        <v>143</v>
      </c>
      <c r="BS8" s="172">
        <v>140</v>
      </c>
      <c r="BT8" s="172">
        <v>270</v>
      </c>
      <c r="BU8" s="172">
        <v>162</v>
      </c>
      <c r="BV8" s="172"/>
      <c r="BW8" s="172">
        <v>130</v>
      </c>
      <c r="BX8" s="172">
        <v>242</v>
      </c>
      <c r="BY8" s="172">
        <v>154</v>
      </c>
      <c r="BZ8" s="1132" t="s">
        <v>145</v>
      </c>
      <c r="CA8" s="1132"/>
      <c r="CB8" s="172" t="s">
        <v>196</v>
      </c>
      <c r="CC8" s="24" t="s">
        <v>143</v>
      </c>
      <c r="CD8" s="172">
        <v>92</v>
      </c>
      <c r="CE8" s="172">
        <v>296</v>
      </c>
      <c r="CF8" s="172">
        <v>163</v>
      </c>
      <c r="CG8" s="172"/>
      <c r="CH8" s="468">
        <v>88</v>
      </c>
      <c r="CI8" s="468">
        <v>284</v>
      </c>
      <c r="CJ8" s="468">
        <v>159</v>
      </c>
    </row>
    <row r="9" spans="1:88" ht="21" customHeight="1">
      <c r="A9" s="1133" t="s">
        <v>197</v>
      </c>
      <c r="B9" s="1133"/>
      <c r="C9" s="172" t="s">
        <v>198</v>
      </c>
      <c r="D9" s="24" t="s">
        <v>143</v>
      </c>
      <c r="E9" s="617">
        <v>256</v>
      </c>
      <c r="F9" s="617">
        <v>360</v>
      </c>
      <c r="G9" s="617">
        <v>295</v>
      </c>
      <c r="H9" s="279"/>
      <c r="I9" s="87">
        <v>250</v>
      </c>
      <c r="J9" s="87">
        <v>568</v>
      </c>
      <c r="K9" s="617">
        <v>295</v>
      </c>
      <c r="L9" s="1133" t="s">
        <v>197</v>
      </c>
      <c r="M9" s="1133"/>
      <c r="N9" s="172" t="s">
        <v>198</v>
      </c>
      <c r="O9" s="24" t="s">
        <v>143</v>
      </c>
      <c r="P9" s="87">
        <v>316</v>
      </c>
      <c r="Q9" s="461">
        <v>1778</v>
      </c>
      <c r="R9" s="87">
        <v>515</v>
      </c>
      <c r="S9" s="87"/>
      <c r="T9" s="87">
        <v>322</v>
      </c>
      <c r="U9" s="461">
        <v>1825</v>
      </c>
      <c r="V9" s="87">
        <v>515</v>
      </c>
      <c r="W9" s="1133" t="s">
        <v>197</v>
      </c>
      <c r="X9" s="1133"/>
      <c r="Y9" s="172" t="s">
        <v>198</v>
      </c>
      <c r="Z9" s="24" t="s">
        <v>143</v>
      </c>
      <c r="AA9" s="172">
        <v>242</v>
      </c>
      <c r="AB9" s="461">
        <v>1802</v>
      </c>
      <c r="AC9" s="461">
        <v>637</v>
      </c>
      <c r="AD9" s="461"/>
      <c r="AE9" s="461">
        <v>246</v>
      </c>
      <c r="AF9" s="461">
        <v>1800</v>
      </c>
      <c r="AG9" s="461">
        <v>596</v>
      </c>
      <c r="AH9" s="1133" t="s">
        <v>197</v>
      </c>
      <c r="AI9" s="1133"/>
      <c r="AJ9" s="172" t="s">
        <v>198</v>
      </c>
      <c r="AK9" s="24" t="s">
        <v>143</v>
      </c>
      <c r="AL9" s="172">
        <v>628</v>
      </c>
      <c r="AM9" s="461">
        <v>856</v>
      </c>
      <c r="AN9" s="461">
        <v>726</v>
      </c>
      <c r="AO9" s="461"/>
      <c r="AP9" s="461">
        <v>614</v>
      </c>
      <c r="AQ9" s="461">
        <v>862</v>
      </c>
      <c r="AR9" s="461">
        <v>728</v>
      </c>
      <c r="AS9" s="1133" t="s">
        <v>197</v>
      </c>
      <c r="AT9" s="1133"/>
      <c r="AU9" s="172" t="s">
        <v>198</v>
      </c>
      <c r="AV9" s="24" t="s">
        <v>143</v>
      </c>
      <c r="AW9" s="87">
        <v>218</v>
      </c>
      <c r="AX9" s="87">
        <v>356</v>
      </c>
      <c r="AY9" s="87">
        <v>295</v>
      </c>
      <c r="AZ9" s="87"/>
      <c r="BA9" s="87">
        <v>224</v>
      </c>
      <c r="BB9" s="87">
        <v>368</v>
      </c>
      <c r="BC9" s="87">
        <v>303</v>
      </c>
      <c r="BD9" s="1133" t="s">
        <v>197</v>
      </c>
      <c r="BE9" s="1133"/>
      <c r="BF9" s="172" t="s">
        <v>198</v>
      </c>
      <c r="BG9" s="24" t="s">
        <v>143</v>
      </c>
      <c r="BH9" s="172">
        <v>602</v>
      </c>
      <c r="BI9" s="461">
        <v>1956</v>
      </c>
      <c r="BJ9" s="461">
        <v>773</v>
      </c>
      <c r="BK9" s="461"/>
      <c r="BL9" s="461">
        <v>576</v>
      </c>
      <c r="BM9" s="461">
        <v>1984</v>
      </c>
      <c r="BN9" s="461">
        <v>775</v>
      </c>
      <c r="BO9" s="1133" t="s">
        <v>197</v>
      </c>
      <c r="BP9" s="1133"/>
      <c r="BQ9" s="172" t="s">
        <v>198</v>
      </c>
      <c r="BR9" s="24" t="s">
        <v>143</v>
      </c>
      <c r="BS9" s="482">
        <v>530</v>
      </c>
      <c r="BT9" s="482">
        <v>2804</v>
      </c>
      <c r="BU9" s="482">
        <v>832</v>
      </c>
      <c r="BV9" s="483"/>
      <c r="BW9" s="482">
        <v>540</v>
      </c>
      <c r="BX9" s="482">
        <v>2910</v>
      </c>
      <c r="BY9" s="482">
        <v>869</v>
      </c>
      <c r="BZ9" s="1133" t="s">
        <v>197</v>
      </c>
      <c r="CA9" s="1133"/>
      <c r="CB9" s="172" t="s">
        <v>198</v>
      </c>
      <c r="CC9" s="24" t="s">
        <v>143</v>
      </c>
      <c r="CD9" s="461">
        <v>730</v>
      </c>
      <c r="CE9" s="461">
        <v>34466</v>
      </c>
      <c r="CF9" s="461">
        <v>6428</v>
      </c>
      <c r="CG9" s="461"/>
      <c r="CH9" s="461">
        <v>710</v>
      </c>
      <c r="CI9" s="461">
        <v>23076</v>
      </c>
      <c r="CJ9" s="461">
        <v>6172</v>
      </c>
    </row>
    <row r="10" spans="1:88" ht="21" customHeight="1">
      <c r="A10" s="1132" t="s">
        <v>199</v>
      </c>
      <c r="B10" s="1132"/>
      <c r="C10" s="172" t="s">
        <v>144</v>
      </c>
      <c r="D10" s="251"/>
      <c r="E10" s="617">
        <v>7.35</v>
      </c>
      <c r="F10" s="617">
        <v>8.5</v>
      </c>
      <c r="G10" s="617">
        <v>7.95</v>
      </c>
      <c r="H10" s="279"/>
      <c r="I10" s="87">
        <v>7.1</v>
      </c>
      <c r="J10" s="87">
        <v>8.3000000000000007</v>
      </c>
      <c r="K10" s="617">
        <v>7.8</v>
      </c>
      <c r="L10" s="1132" t="s">
        <v>199</v>
      </c>
      <c r="M10" s="1132"/>
      <c r="N10" s="172" t="s">
        <v>144</v>
      </c>
      <c r="O10" s="251"/>
      <c r="P10" s="301">
        <v>6.5</v>
      </c>
      <c r="Q10" s="614">
        <v>8.4</v>
      </c>
      <c r="R10" s="301">
        <v>7.5</v>
      </c>
      <c r="S10" s="188"/>
      <c r="T10" s="301">
        <v>6.5</v>
      </c>
      <c r="U10" s="614">
        <v>8.4</v>
      </c>
      <c r="V10" s="301">
        <v>7.4</v>
      </c>
      <c r="W10" s="1132" t="s">
        <v>199</v>
      </c>
      <c r="X10" s="1132"/>
      <c r="Y10" s="172" t="s">
        <v>144</v>
      </c>
      <c r="Z10" s="251"/>
      <c r="AA10" s="484">
        <v>6.86</v>
      </c>
      <c r="AB10" s="484">
        <v>8.48</v>
      </c>
      <c r="AC10" s="484">
        <v>7.89</v>
      </c>
      <c r="AD10" s="484"/>
      <c r="AE10" s="483">
        <v>6.6</v>
      </c>
      <c r="AF10" s="484">
        <v>8.49</v>
      </c>
      <c r="AG10" s="484">
        <v>7.66</v>
      </c>
      <c r="AH10" s="1132" t="s">
        <v>199</v>
      </c>
      <c r="AI10" s="1132"/>
      <c r="AJ10" s="172" t="s">
        <v>144</v>
      </c>
      <c r="AK10" s="251"/>
      <c r="AL10" s="87">
        <v>7.4</v>
      </c>
      <c r="AM10" s="301">
        <v>8.4</v>
      </c>
      <c r="AN10" s="188">
        <v>7.97</v>
      </c>
      <c r="AO10" s="188"/>
      <c r="AP10" s="301">
        <v>7.2</v>
      </c>
      <c r="AQ10" s="301">
        <v>8.4</v>
      </c>
      <c r="AR10" s="301">
        <v>7.9</v>
      </c>
      <c r="AS10" s="1132" t="s">
        <v>199</v>
      </c>
      <c r="AT10" s="1132"/>
      <c r="AU10" s="172" t="s">
        <v>144</v>
      </c>
      <c r="AV10" s="251"/>
      <c r="AW10" s="87">
        <v>7.31</v>
      </c>
      <c r="AX10" s="87">
        <v>8.19</v>
      </c>
      <c r="AY10" s="87">
        <v>7.86</v>
      </c>
      <c r="AZ10" s="87"/>
      <c r="BA10" s="87">
        <v>7.58</v>
      </c>
      <c r="BB10" s="87">
        <v>8.4</v>
      </c>
      <c r="BC10" s="87">
        <v>7.99</v>
      </c>
      <c r="BD10" s="1132" t="s">
        <v>199</v>
      </c>
      <c r="BE10" s="1132"/>
      <c r="BF10" s="172" t="s">
        <v>144</v>
      </c>
      <c r="BG10" s="251"/>
      <c r="BH10" s="87">
        <v>6.3</v>
      </c>
      <c r="BI10" s="87">
        <v>8.8000000000000007</v>
      </c>
      <c r="BJ10" s="87">
        <v>8.0500000000000007</v>
      </c>
      <c r="BK10" s="87"/>
      <c r="BL10" s="87">
        <v>6.9</v>
      </c>
      <c r="BM10" s="87">
        <v>8.9</v>
      </c>
      <c r="BN10" s="87">
        <v>8.01</v>
      </c>
      <c r="BO10" s="1132" t="s">
        <v>199</v>
      </c>
      <c r="BP10" s="1132"/>
      <c r="BQ10" s="172" t="s">
        <v>144</v>
      </c>
      <c r="BR10" s="251"/>
      <c r="BS10" s="484">
        <v>6.81</v>
      </c>
      <c r="BT10" s="486">
        <v>8.3000000000000007</v>
      </c>
      <c r="BU10" s="483">
        <v>7.7</v>
      </c>
      <c r="BV10" s="484"/>
      <c r="BW10" s="485">
        <v>6.68</v>
      </c>
      <c r="BX10" s="483">
        <v>8.1999999999999993</v>
      </c>
      <c r="BY10" s="483">
        <v>7.5</v>
      </c>
      <c r="BZ10" s="1132" t="s">
        <v>199</v>
      </c>
      <c r="CA10" s="1132"/>
      <c r="CB10" s="172" t="s">
        <v>144</v>
      </c>
      <c r="CC10" s="251"/>
      <c r="CD10" s="484">
        <v>7.08</v>
      </c>
      <c r="CE10" s="484">
        <v>8.06</v>
      </c>
      <c r="CF10" s="483">
        <v>7.5</v>
      </c>
      <c r="CG10" s="484"/>
      <c r="CH10" s="484">
        <v>6.74</v>
      </c>
      <c r="CI10" s="484">
        <v>7.97</v>
      </c>
      <c r="CJ10" s="484">
        <v>7.33</v>
      </c>
    </row>
    <row r="11" spans="1:88" ht="21" customHeight="1">
      <c r="A11" s="1132" t="s">
        <v>200</v>
      </c>
      <c r="B11" s="1132"/>
      <c r="C11" s="172" t="s">
        <v>201</v>
      </c>
      <c r="D11" s="24" t="s">
        <v>143</v>
      </c>
      <c r="E11" s="617">
        <v>15</v>
      </c>
      <c r="F11" s="617">
        <v>25</v>
      </c>
      <c r="G11" s="617">
        <v>19</v>
      </c>
      <c r="H11" s="279"/>
      <c r="I11" s="87">
        <v>12</v>
      </c>
      <c r="J11" s="87">
        <v>28</v>
      </c>
      <c r="K11" s="617">
        <v>21</v>
      </c>
      <c r="L11" s="1132" t="s">
        <v>200</v>
      </c>
      <c r="M11" s="1132"/>
      <c r="N11" s="172" t="s">
        <v>201</v>
      </c>
      <c r="O11" s="24" t="s">
        <v>143</v>
      </c>
      <c r="P11" s="87">
        <v>26</v>
      </c>
      <c r="Q11" s="614">
        <v>266</v>
      </c>
      <c r="R11" s="87">
        <v>51</v>
      </c>
      <c r="S11" s="87"/>
      <c r="T11" s="87">
        <v>28</v>
      </c>
      <c r="U11" s="614">
        <v>274</v>
      </c>
      <c r="V11" s="87">
        <v>52</v>
      </c>
      <c r="W11" s="1132" t="s">
        <v>200</v>
      </c>
      <c r="X11" s="1132"/>
      <c r="Y11" s="172" t="s">
        <v>201</v>
      </c>
      <c r="Z11" s="24" t="s">
        <v>143</v>
      </c>
      <c r="AA11" s="488">
        <v>41</v>
      </c>
      <c r="AB11" s="488">
        <v>430</v>
      </c>
      <c r="AC11" s="488">
        <v>101</v>
      </c>
      <c r="AD11" s="484"/>
      <c r="AE11" s="488">
        <v>40</v>
      </c>
      <c r="AF11" s="488">
        <v>435</v>
      </c>
      <c r="AG11" s="488">
        <v>94</v>
      </c>
      <c r="AH11" s="1132" t="s">
        <v>200</v>
      </c>
      <c r="AI11" s="1132"/>
      <c r="AJ11" s="172" t="s">
        <v>201</v>
      </c>
      <c r="AK11" s="24" t="s">
        <v>143</v>
      </c>
      <c r="AL11" s="87">
        <v>97</v>
      </c>
      <c r="AM11" s="87">
        <v>186</v>
      </c>
      <c r="AN11" s="87">
        <v>129</v>
      </c>
      <c r="AO11" s="87"/>
      <c r="AP11" s="87">
        <v>98</v>
      </c>
      <c r="AQ11" s="87">
        <v>190</v>
      </c>
      <c r="AR11" s="87">
        <v>131</v>
      </c>
      <c r="AS11" s="1132" t="s">
        <v>200</v>
      </c>
      <c r="AT11" s="1132"/>
      <c r="AU11" s="172" t="s">
        <v>201</v>
      </c>
      <c r="AV11" s="24" t="s">
        <v>143</v>
      </c>
      <c r="AW11" s="87">
        <v>16</v>
      </c>
      <c r="AX11" s="87">
        <v>29</v>
      </c>
      <c r="AY11" s="87">
        <v>21</v>
      </c>
      <c r="AZ11" s="87"/>
      <c r="BA11" s="87">
        <v>18</v>
      </c>
      <c r="BB11" s="87">
        <v>32</v>
      </c>
      <c r="BC11" s="87">
        <v>23</v>
      </c>
      <c r="BD11" s="1132" t="s">
        <v>200</v>
      </c>
      <c r="BE11" s="1132"/>
      <c r="BF11" s="172" t="s">
        <v>201</v>
      </c>
      <c r="BG11" s="24" t="s">
        <v>143</v>
      </c>
      <c r="BH11" s="87">
        <v>98</v>
      </c>
      <c r="BI11" s="87">
        <v>308</v>
      </c>
      <c r="BJ11" s="87">
        <v>133</v>
      </c>
      <c r="BK11" s="87"/>
      <c r="BL11" s="87">
        <v>95</v>
      </c>
      <c r="BM11" s="87">
        <v>309</v>
      </c>
      <c r="BN11" s="87">
        <v>129</v>
      </c>
      <c r="BO11" s="1132" t="s">
        <v>200</v>
      </c>
      <c r="BP11" s="1132"/>
      <c r="BQ11" s="172" t="s">
        <v>201</v>
      </c>
      <c r="BR11" s="24" t="s">
        <v>143</v>
      </c>
      <c r="BS11" s="461">
        <v>70</v>
      </c>
      <c r="BT11" s="461">
        <v>662</v>
      </c>
      <c r="BU11" s="461">
        <v>136</v>
      </c>
      <c r="BV11" s="487"/>
      <c r="BW11" s="461">
        <v>72</v>
      </c>
      <c r="BX11" s="461">
        <v>694</v>
      </c>
      <c r="BY11" s="461">
        <v>146</v>
      </c>
      <c r="BZ11" s="1132" t="s">
        <v>200</v>
      </c>
      <c r="CA11" s="1132"/>
      <c r="CB11" s="172" t="s">
        <v>201</v>
      </c>
      <c r="CC11" s="24" t="s">
        <v>143</v>
      </c>
      <c r="CD11" s="461">
        <v>146</v>
      </c>
      <c r="CE11" s="461">
        <v>16000</v>
      </c>
      <c r="CF11" s="461">
        <v>2668</v>
      </c>
      <c r="CG11" s="461"/>
      <c r="CH11" s="461">
        <v>144</v>
      </c>
      <c r="CI11" s="461">
        <v>10600</v>
      </c>
      <c r="CJ11" s="461">
        <v>2532</v>
      </c>
    </row>
    <row r="12" spans="1:88" ht="21" customHeight="1">
      <c r="A12" s="1132" t="s">
        <v>202</v>
      </c>
      <c r="B12" s="1132"/>
      <c r="C12" s="172" t="s">
        <v>203</v>
      </c>
      <c r="D12" s="24" t="s">
        <v>143</v>
      </c>
      <c r="E12" s="617">
        <v>46</v>
      </c>
      <c r="F12" s="617">
        <v>66</v>
      </c>
      <c r="G12" s="617">
        <v>56</v>
      </c>
      <c r="H12" s="279"/>
      <c r="I12" s="87">
        <v>43</v>
      </c>
      <c r="J12" s="87">
        <v>131</v>
      </c>
      <c r="K12" s="617">
        <v>55</v>
      </c>
      <c r="L12" s="1132" t="s">
        <v>202</v>
      </c>
      <c r="M12" s="1132"/>
      <c r="N12" s="172" t="s">
        <v>203</v>
      </c>
      <c r="O12" s="24" t="s">
        <v>143</v>
      </c>
      <c r="P12" s="87">
        <v>54</v>
      </c>
      <c r="Q12" s="614">
        <v>302</v>
      </c>
      <c r="R12" s="87">
        <v>88</v>
      </c>
      <c r="S12" s="87"/>
      <c r="T12" s="87">
        <v>52</v>
      </c>
      <c r="U12" s="614">
        <v>306</v>
      </c>
      <c r="V12" s="87">
        <v>85</v>
      </c>
      <c r="W12" s="1132" t="s">
        <v>202</v>
      </c>
      <c r="X12" s="1132"/>
      <c r="Y12" s="172" t="s">
        <v>203</v>
      </c>
      <c r="Z12" s="24" t="s">
        <v>143</v>
      </c>
      <c r="AA12" s="172">
        <v>40</v>
      </c>
      <c r="AB12" s="172">
        <v>313</v>
      </c>
      <c r="AC12" s="172">
        <v>92</v>
      </c>
      <c r="AD12" s="172"/>
      <c r="AE12" s="172">
        <v>29</v>
      </c>
      <c r="AF12" s="172">
        <v>335</v>
      </c>
      <c r="AG12" s="172">
        <v>86</v>
      </c>
      <c r="AH12" s="1132" t="s">
        <v>202</v>
      </c>
      <c r="AI12" s="1132"/>
      <c r="AJ12" s="172" t="s">
        <v>203</v>
      </c>
      <c r="AK12" s="24" t="s">
        <v>143</v>
      </c>
      <c r="AL12" s="87">
        <v>73</v>
      </c>
      <c r="AM12" s="87">
        <v>122</v>
      </c>
      <c r="AN12" s="87">
        <v>97</v>
      </c>
      <c r="AO12" s="87"/>
      <c r="AP12" s="87">
        <v>72</v>
      </c>
      <c r="AQ12" s="87">
        <v>120</v>
      </c>
      <c r="AR12" s="87">
        <v>95</v>
      </c>
      <c r="AS12" s="1132" t="s">
        <v>202</v>
      </c>
      <c r="AT12" s="1132"/>
      <c r="AU12" s="172" t="s">
        <v>203</v>
      </c>
      <c r="AV12" s="24" t="s">
        <v>143</v>
      </c>
      <c r="AW12" s="87">
        <v>43</v>
      </c>
      <c r="AX12" s="87">
        <v>71</v>
      </c>
      <c r="AY12" s="87">
        <v>58</v>
      </c>
      <c r="AZ12" s="87"/>
      <c r="BA12" s="87">
        <v>44</v>
      </c>
      <c r="BB12" s="87">
        <v>74</v>
      </c>
      <c r="BC12" s="87">
        <v>59</v>
      </c>
      <c r="BD12" s="1132" t="s">
        <v>202</v>
      </c>
      <c r="BE12" s="1132"/>
      <c r="BF12" s="172" t="s">
        <v>203</v>
      </c>
      <c r="BG12" s="24" t="s">
        <v>143</v>
      </c>
      <c r="BH12" s="87">
        <v>65</v>
      </c>
      <c r="BI12" s="87">
        <v>456</v>
      </c>
      <c r="BJ12" s="87">
        <v>91</v>
      </c>
      <c r="BK12" s="87"/>
      <c r="BL12" s="87">
        <v>66</v>
      </c>
      <c r="BM12" s="87">
        <v>205</v>
      </c>
      <c r="BN12" s="87">
        <v>85</v>
      </c>
      <c r="BO12" s="1132" t="s">
        <v>202</v>
      </c>
      <c r="BP12" s="1132"/>
      <c r="BQ12" s="172" t="s">
        <v>203</v>
      </c>
      <c r="BR12" s="24" t="s">
        <v>143</v>
      </c>
      <c r="BS12" s="461">
        <v>50</v>
      </c>
      <c r="BT12" s="461">
        <v>320</v>
      </c>
      <c r="BU12" s="461">
        <v>89</v>
      </c>
      <c r="BV12" s="172"/>
      <c r="BW12" s="172">
        <v>56</v>
      </c>
      <c r="BX12" s="172">
        <v>382</v>
      </c>
      <c r="BY12" s="172">
        <v>93</v>
      </c>
      <c r="BZ12" s="1132" t="s">
        <v>202</v>
      </c>
      <c r="CA12" s="1132"/>
      <c r="CB12" s="172" t="s">
        <v>203</v>
      </c>
      <c r="CC12" s="24" t="s">
        <v>143</v>
      </c>
      <c r="CD12" s="490">
        <v>77</v>
      </c>
      <c r="CE12" s="770">
        <v>1178</v>
      </c>
      <c r="CF12" s="490">
        <v>313</v>
      </c>
      <c r="CG12" s="172"/>
      <c r="CH12" s="471">
        <v>38</v>
      </c>
      <c r="CI12" s="471">
        <v>984</v>
      </c>
      <c r="CJ12" s="471">
        <v>310</v>
      </c>
    </row>
    <row r="13" spans="1:88" ht="21" customHeight="1">
      <c r="A13" s="1132" t="s">
        <v>204</v>
      </c>
      <c r="B13" s="1132"/>
      <c r="C13" s="172" t="s">
        <v>205</v>
      </c>
      <c r="D13" s="24" t="s">
        <v>143</v>
      </c>
      <c r="E13" s="617">
        <v>12</v>
      </c>
      <c r="F13" s="617">
        <v>26</v>
      </c>
      <c r="G13" s="617">
        <v>19</v>
      </c>
      <c r="H13" s="279"/>
      <c r="I13" s="87">
        <v>13</v>
      </c>
      <c r="J13" s="87">
        <v>51</v>
      </c>
      <c r="K13" s="617">
        <v>19</v>
      </c>
      <c r="L13" s="1132" t="s">
        <v>204</v>
      </c>
      <c r="M13" s="1132"/>
      <c r="N13" s="172" t="s">
        <v>205</v>
      </c>
      <c r="O13" s="24" t="s">
        <v>143</v>
      </c>
      <c r="P13" s="87">
        <v>16</v>
      </c>
      <c r="Q13" s="614">
        <v>64</v>
      </c>
      <c r="R13" s="87">
        <v>26</v>
      </c>
      <c r="S13" s="87"/>
      <c r="T13" s="87">
        <v>16</v>
      </c>
      <c r="U13" s="614">
        <v>61</v>
      </c>
      <c r="V13" s="87">
        <v>25</v>
      </c>
      <c r="W13" s="1132" t="s">
        <v>204</v>
      </c>
      <c r="X13" s="1132"/>
      <c r="Y13" s="172" t="s">
        <v>205</v>
      </c>
      <c r="Z13" s="24" t="s">
        <v>143</v>
      </c>
      <c r="AA13" s="172">
        <v>18</v>
      </c>
      <c r="AB13" s="172">
        <v>57</v>
      </c>
      <c r="AC13" s="172">
        <v>34</v>
      </c>
      <c r="AD13" s="172"/>
      <c r="AE13" s="172">
        <v>12</v>
      </c>
      <c r="AF13" s="172">
        <v>59</v>
      </c>
      <c r="AG13" s="172">
        <v>33</v>
      </c>
      <c r="AH13" s="1132" t="s">
        <v>204</v>
      </c>
      <c r="AI13" s="1132"/>
      <c r="AJ13" s="172" t="s">
        <v>205</v>
      </c>
      <c r="AK13" s="24" t="s">
        <v>143</v>
      </c>
      <c r="AL13" s="87">
        <v>21</v>
      </c>
      <c r="AM13" s="87">
        <v>45</v>
      </c>
      <c r="AN13" s="87">
        <v>34</v>
      </c>
      <c r="AO13" s="87"/>
      <c r="AP13" s="87">
        <v>21</v>
      </c>
      <c r="AQ13" s="87">
        <v>45</v>
      </c>
      <c r="AR13" s="87">
        <v>34</v>
      </c>
      <c r="AS13" s="1132" t="s">
        <v>204</v>
      </c>
      <c r="AT13" s="1132"/>
      <c r="AU13" s="172" t="s">
        <v>205</v>
      </c>
      <c r="AV13" s="24" t="s">
        <v>143</v>
      </c>
      <c r="AW13" s="87">
        <v>11</v>
      </c>
      <c r="AX13" s="87">
        <v>25</v>
      </c>
      <c r="AY13" s="87">
        <v>18</v>
      </c>
      <c r="AZ13" s="87"/>
      <c r="BA13" s="87">
        <v>12</v>
      </c>
      <c r="BB13" s="87">
        <v>26</v>
      </c>
      <c r="BC13" s="87">
        <v>18</v>
      </c>
      <c r="BD13" s="1132" t="s">
        <v>204</v>
      </c>
      <c r="BE13" s="1132"/>
      <c r="BF13" s="172" t="s">
        <v>205</v>
      </c>
      <c r="BG13" s="24" t="s">
        <v>143</v>
      </c>
      <c r="BH13" s="87">
        <v>26</v>
      </c>
      <c r="BI13" s="87">
        <v>113</v>
      </c>
      <c r="BJ13" s="87">
        <v>43</v>
      </c>
      <c r="BK13" s="87"/>
      <c r="BL13" s="87">
        <v>18</v>
      </c>
      <c r="BM13" s="87">
        <v>112</v>
      </c>
      <c r="BN13" s="87">
        <v>42</v>
      </c>
      <c r="BO13" s="1132" t="s">
        <v>204</v>
      </c>
      <c r="BP13" s="1132"/>
      <c r="BQ13" s="172" t="s">
        <v>205</v>
      </c>
      <c r="BR13" s="24" t="s">
        <v>143</v>
      </c>
      <c r="BS13" s="461">
        <v>25</v>
      </c>
      <c r="BT13" s="461">
        <v>197</v>
      </c>
      <c r="BU13" s="461">
        <v>56</v>
      </c>
      <c r="BV13" s="172"/>
      <c r="BW13" s="172">
        <v>25</v>
      </c>
      <c r="BX13" s="172">
        <v>228</v>
      </c>
      <c r="BY13" s="172">
        <v>55</v>
      </c>
      <c r="BZ13" s="1132" t="s">
        <v>204</v>
      </c>
      <c r="CA13" s="1132"/>
      <c r="CB13" s="172" t="s">
        <v>205</v>
      </c>
      <c r="CC13" s="24" t="s">
        <v>143</v>
      </c>
      <c r="CD13" s="172">
        <v>45</v>
      </c>
      <c r="CE13" s="172">
        <v>706</v>
      </c>
      <c r="CF13" s="172">
        <v>187</v>
      </c>
      <c r="CG13" s="172"/>
      <c r="CH13" s="468">
        <v>45</v>
      </c>
      <c r="CI13" s="468">
        <v>595</v>
      </c>
      <c r="CJ13" s="468">
        <v>180</v>
      </c>
    </row>
    <row r="14" spans="1:88" ht="21" customHeight="1">
      <c r="A14" s="1132" t="s">
        <v>206</v>
      </c>
      <c r="B14" s="1132"/>
      <c r="C14" s="173" t="s">
        <v>207</v>
      </c>
      <c r="D14" s="174" t="s">
        <v>156</v>
      </c>
      <c r="E14" s="617">
        <v>393</v>
      </c>
      <c r="F14" s="617">
        <v>586</v>
      </c>
      <c r="G14" s="617">
        <v>469</v>
      </c>
      <c r="H14" s="279"/>
      <c r="I14" s="87">
        <v>376</v>
      </c>
      <c r="J14" s="87">
        <v>890</v>
      </c>
      <c r="K14" s="617">
        <v>465</v>
      </c>
      <c r="L14" s="1132" t="s">
        <v>206</v>
      </c>
      <c r="M14" s="1132"/>
      <c r="N14" s="173" t="s">
        <v>207</v>
      </c>
      <c r="O14" s="174" t="s">
        <v>156</v>
      </c>
      <c r="P14" s="173">
        <v>494</v>
      </c>
      <c r="Q14" s="460">
        <v>2540</v>
      </c>
      <c r="R14" s="173">
        <v>798</v>
      </c>
      <c r="S14" s="173"/>
      <c r="T14" s="173">
        <v>502</v>
      </c>
      <c r="U14" s="461">
        <v>2608</v>
      </c>
      <c r="V14" s="173">
        <v>798</v>
      </c>
      <c r="W14" s="1132" t="s">
        <v>206</v>
      </c>
      <c r="X14" s="1132"/>
      <c r="Y14" s="173" t="s">
        <v>207</v>
      </c>
      <c r="Z14" s="174" t="s">
        <v>156</v>
      </c>
      <c r="AA14" s="172">
        <v>388</v>
      </c>
      <c r="AB14" s="461">
        <v>2990</v>
      </c>
      <c r="AC14" s="461">
        <v>1036</v>
      </c>
      <c r="AD14" s="460"/>
      <c r="AE14" s="460">
        <v>392</v>
      </c>
      <c r="AF14" s="460">
        <v>2800</v>
      </c>
      <c r="AG14" s="460">
        <v>1017</v>
      </c>
      <c r="AH14" s="1132" t="s">
        <v>206</v>
      </c>
      <c r="AI14" s="1132"/>
      <c r="AJ14" s="173" t="s">
        <v>207</v>
      </c>
      <c r="AK14" s="174" t="s">
        <v>156</v>
      </c>
      <c r="AL14" s="460">
        <v>1000</v>
      </c>
      <c r="AM14" s="460">
        <v>1291</v>
      </c>
      <c r="AN14" s="460">
        <v>1132</v>
      </c>
      <c r="AO14" s="460"/>
      <c r="AP14" s="460">
        <v>975</v>
      </c>
      <c r="AQ14" s="460">
        <v>1326</v>
      </c>
      <c r="AR14" s="460">
        <v>1128</v>
      </c>
      <c r="AS14" s="1132" t="s">
        <v>206</v>
      </c>
      <c r="AT14" s="1132"/>
      <c r="AU14" s="173" t="s">
        <v>207</v>
      </c>
      <c r="AV14" s="174" t="s">
        <v>156</v>
      </c>
      <c r="AW14" s="87">
        <v>347</v>
      </c>
      <c r="AX14" s="87">
        <v>568</v>
      </c>
      <c r="AY14" s="87">
        <v>473</v>
      </c>
      <c r="AZ14" s="87"/>
      <c r="BA14" s="87">
        <v>358</v>
      </c>
      <c r="BB14" s="87">
        <v>579</v>
      </c>
      <c r="BC14" s="87">
        <v>485</v>
      </c>
      <c r="BD14" s="1132" t="s">
        <v>206</v>
      </c>
      <c r="BE14" s="1132"/>
      <c r="BF14" s="173" t="s">
        <v>207</v>
      </c>
      <c r="BG14" s="174" t="s">
        <v>156</v>
      </c>
      <c r="BH14" s="460">
        <v>924</v>
      </c>
      <c r="BI14" s="460">
        <v>3000</v>
      </c>
      <c r="BJ14" s="460">
        <v>1191</v>
      </c>
      <c r="BK14" s="460"/>
      <c r="BL14" s="460">
        <v>902</v>
      </c>
      <c r="BM14" s="460">
        <v>3040</v>
      </c>
      <c r="BN14" s="460">
        <v>1192</v>
      </c>
      <c r="BO14" s="1132" t="s">
        <v>206</v>
      </c>
      <c r="BP14" s="1132"/>
      <c r="BQ14" s="173" t="s">
        <v>207</v>
      </c>
      <c r="BR14" s="174" t="s">
        <v>156</v>
      </c>
      <c r="BS14" s="460">
        <v>832</v>
      </c>
      <c r="BT14" s="460">
        <v>4410</v>
      </c>
      <c r="BU14" s="460">
        <v>1306</v>
      </c>
      <c r="BV14" s="460"/>
      <c r="BW14" s="460">
        <v>844</v>
      </c>
      <c r="BX14" s="460">
        <v>4460</v>
      </c>
      <c r="BY14" s="460">
        <v>1318</v>
      </c>
      <c r="BZ14" s="1132" t="s">
        <v>206</v>
      </c>
      <c r="CA14" s="1132"/>
      <c r="CB14" s="173" t="s">
        <v>207</v>
      </c>
      <c r="CC14" s="174" t="s">
        <v>156</v>
      </c>
      <c r="CD14" s="461">
        <v>1105</v>
      </c>
      <c r="CE14" s="461">
        <v>49101</v>
      </c>
      <c r="CF14" s="461">
        <v>9841</v>
      </c>
      <c r="CG14" s="460"/>
      <c r="CH14" s="461">
        <v>1105</v>
      </c>
      <c r="CI14" s="461">
        <v>34700</v>
      </c>
      <c r="CJ14" s="461">
        <v>9405</v>
      </c>
    </row>
    <row r="15" spans="1:88" ht="21" customHeight="1">
      <c r="A15" s="1138" t="s">
        <v>208</v>
      </c>
      <c r="B15" s="1138"/>
      <c r="C15" s="172" t="s">
        <v>209</v>
      </c>
      <c r="D15" s="24" t="s">
        <v>143</v>
      </c>
      <c r="E15" s="617">
        <v>8</v>
      </c>
      <c r="F15" s="617">
        <v>14</v>
      </c>
      <c r="G15" s="617">
        <v>10</v>
      </c>
      <c r="H15" s="279"/>
      <c r="I15" s="87">
        <v>6</v>
      </c>
      <c r="J15" s="87">
        <v>14</v>
      </c>
      <c r="K15" s="617">
        <v>11</v>
      </c>
      <c r="L15" s="1138" t="s">
        <v>208</v>
      </c>
      <c r="M15" s="1138"/>
      <c r="N15" s="172" t="s">
        <v>209</v>
      </c>
      <c r="O15" s="24" t="s">
        <v>143</v>
      </c>
      <c r="P15" s="87">
        <v>20</v>
      </c>
      <c r="Q15" s="614">
        <v>172</v>
      </c>
      <c r="R15" s="87">
        <v>40</v>
      </c>
      <c r="S15" s="87"/>
      <c r="T15" s="87">
        <v>22</v>
      </c>
      <c r="U15" s="614">
        <v>186</v>
      </c>
      <c r="V15" s="87">
        <v>40</v>
      </c>
      <c r="W15" s="1138" t="s">
        <v>208</v>
      </c>
      <c r="X15" s="1138"/>
      <c r="Y15" s="172" t="s">
        <v>209</v>
      </c>
      <c r="Z15" s="24" t="s">
        <v>143</v>
      </c>
      <c r="AA15" s="279" t="s">
        <v>359</v>
      </c>
      <c r="AB15" s="279" t="s">
        <v>359</v>
      </c>
      <c r="AC15" s="279" t="s">
        <v>359</v>
      </c>
      <c r="AD15" s="279"/>
      <c r="AE15" s="279" t="s">
        <v>359</v>
      </c>
      <c r="AF15" s="279" t="s">
        <v>359</v>
      </c>
      <c r="AG15" s="279" t="s">
        <v>359</v>
      </c>
      <c r="AH15" s="1138" t="s">
        <v>208</v>
      </c>
      <c r="AI15" s="1138"/>
      <c r="AJ15" s="172" t="s">
        <v>209</v>
      </c>
      <c r="AK15" s="24" t="s">
        <v>143</v>
      </c>
      <c r="AL15" s="87">
        <v>70</v>
      </c>
      <c r="AM15" s="87">
        <v>122</v>
      </c>
      <c r="AN15" s="87">
        <v>94</v>
      </c>
      <c r="AO15" s="87"/>
      <c r="AP15" s="87">
        <v>68</v>
      </c>
      <c r="AQ15" s="87">
        <v>120</v>
      </c>
      <c r="AR15" s="87">
        <v>92</v>
      </c>
      <c r="AS15" s="1138" t="s">
        <v>208</v>
      </c>
      <c r="AT15" s="1138"/>
      <c r="AU15" s="172" t="s">
        <v>209</v>
      </c>
      <c r="AV15" s="24" t="s">
        <v>143</v>
      </c>
      <c r="AW15" s="87">
        <v>10</v>
      </c>
      <c r="AX15" s="87">
        <v>20</v>
      </c>
      <c r="AY15" s="87">
        <v>14</v>
      </c>
      <c r="AZ15" s="87"/>
      <c r="BA15" s="87">
        <v>11</v>
      </c>
      <c r="BB15" s="87">
        <v>23</v>
      </c>
      <c r="BC15" s="87">
        <v>16</v>
      </c>
      <c r="BD15" s="1138" t="s">
        <v>208</v>
      </c>
      <c r="BE15" s="1138"/>
      <c r="BF15" s="172" t="s">
        <v>209</v>
      </c>
      <c r="BG15" s="24" t="s">
        <v>143</v>
      </c>
      <c r="BH15" s="279" t="s">
        <v>359</v>
      </c>
      <c r="BI15" s="279" t="s">
        <v>359</v>
      </c>
      <c r="BJ15" s="279" t="s">
        <v>359</v>
      </c>
      <c r="BK15" s="279"/>
      <c r="BL15" s="279" t="s">
        <v>359</v>
      </c>
      <c r="BM15" s="279" t="s">
        <v>359</v>
      </c>
      <c r="BN15" s="279" t="s">
        <v>359</v>
      </c>
      <c r="BO15" s="1138" t="s">
        <v>208</v>
      </c>
      <c r="BP15" s="1138"/>
      <c r="BQ15" s="172" t="s">
        <v>209</v>
      </c>
      <c r="BR15" s="24" t="s">
        <v>143</v>
      </c>
      <c r="BS15" s="172">
        <v>61</v>
      </c>
      <c r="BT15" s="172">
        <v>421</v>
      </c>
      <c r="BU15" s="172">
        <v>98</v>
      </c>
      <c r="BV15" s="172"/>
      <c r="BW15" s="172">
        <v>62</v>
      </c>
      <c r="BX15" s="172">
        <v>425</v>
      </c>
      <c r="BY15" s="172">
        <v>101</v>
      </c>
      <c r="BZ15" s="1138" t="s">
        <v>208</v>
      </c>
      <c r="CA15" s="1138"/>
      <c r="CB15" s="172" t="s">
        <v>209</v>
      </c>
      <c r="CC15" s="24" t="s">
        <v>143</v>
      </c>
      <c r="CD15" s="172">
        <v>77</v>
      </c>
      <c r="CE15" s="461">
        <v>6224</v>
      </c>
      <c r="CF15" s="461">
        <v>1760</v>
      </c>
      <c r="CG15" s="461"/>
      <c r="CH15" s="461">
        <v>77</v>
      </c>
      <c r="CI15" s="461">
        <v>6923</v>
      </c>
      <c r="CJ15" s="461">
        <v>1579</v>
      </c>
    </row>
    <row r="16" spans="1:88" ht="21" customHeight="1">
      <c r="A16" s="1138" t="s">
        <v>210</v>
      </c>
      <c r="B16" s="1138"/>
      <c r="C16" s="172" t="s">
        <v>211</v>
      </c>
      <c r="D16" s="24" t="s">
        <v>143</v>
      </c>
      <c r="E16" s="617">
        <v>1.1000000000000001</v>
      </c>
      <c r="F16" s="617">
        <v>3.5</v>
      </c>
      <c r="G16" s="617">
        <v>2.1</v>
      </c>
      <c r="H16" s="279"/>
      <c r="I16" s="87">
        <v>1</v>
      </c>
      <c r="J16" s="87">
        <v>4</v>
      </c>
      <c r="K16" s="617">
        <v>2</v>
      </c>
      <c r="L16" s="1138" t="s">
        <v>210</v>
      </c>
      <c r="M16" s="1138"/>
      <c r="N16" s="172" t="s">
        <v>211</v>
      </c>
      <c r="O16" s="24" t="s">
        <v>143</v>
      </c>
      <c r="P16" s="301">
        <v>1.2</v>
      </c>
      <c r="Q16" s="614">
        <v>14.8</v>
      </c>
      <c r="R16" s="188">
        <v>3.86</v>
      </c>
      <c r="S16" s="188"/>
      <c r="T16" s="301">
        <v>1.8</v>
      </c>
      <c r="U16" s="614">
        <v>15</v>
      </c>
      <c r="V16" s="301">
        <v>3.9</v>
      </c>
      <c r="W16" s="1138" t="s">
        <v>210</v>
      </c>
      <c r="X16" s="1138"/>
      <c r="Y16" s="172" t="s">
        <v>211</v>
      </c>
      <c r="Z16" s="24" t="s">
        <v>143</v>
      </c>
      <c r="AA16" s="279" t="s">
        <v>359</v>
      </c>
      <c r="AB16" s="279" t="s">
        <v>359</v>
      </c>
      <c r="AC16" s="279" t="s">
        <v>359</v>
      </c>
      <c r="AD16" s="279"/>
      <c r="AE16" s="279" t="s">
        <v>359</v>
      </c>
      <c r="AF16" s="279" t="s">
        <v>359</v>
      </c>
      <c r="AG16" s="279" t="s">
        <v>359</v>
      </c>
      <c r="AH16" s="1138" t="s">
        <v>210</v>
      </c>
      <c r="AI16" s="1138"/>
      <c r="AJ16" s="172" t="s">
        <v>211</v>
      </c>
      <c r="AK16" s="24" t="s">
        <v>143</v>
      </c>
      <c r="AL16" s="87">
        <v>3.4</v>
      </c>
      <c r="AM16" s="87">
        <v>6</v>
      </c>
      <c r="AN16" s="87">
        <v>4.8899999999999997</v>
      </c>
      <c r="AO16" s="87"/>
      <c r="AP16" s="87">
        <v>3</v>
      </c>
      <c r="AQ16" s="87">
        <v>5.8</v>
      </c>
      <c r="AR16" s="87">
        <v>4.8</v>
      </c>
      <c r="AS16" s="1138" t="s">
        <v>210</v>
      </c>
      <c r="AT16" s="1138"/>
      <c r="AU16" s="172" t="s">
        <v>211</v>
      </c>
      <c r="AV16" s="24" t="s">
        <v>143</v>
      </c>
      <c r="AW16" s="87">
        <v>1.2</v>
      </c>
      <c r="AX16" s="87">
        <v>2</v>
      </c>
      <c r="AY16" s="87">
        <v>1.6</v>
      </c>
      <c r="AZ16" s="87"/>
      <c r="BA16" s="87">
        <v>1.2</v>
      </c>
      <c r="BB16" s="87">
        <v>2.2999999999999998</v>
      </c>
      <c r="BC16" s="87">
        <v>1.8</v>
      </c>
      <c r="BD16" s="1138" t="s">
        <v>210</v>
      </c>
      <c r="BE16" s="1138"/>
      <c r="BF16" s="172" t="s">
        <v>211</v>
      </c>
      <c r="BG16" s="24" t="s">
        <v>143</v>
      </c>
      <c r="BH16" s="279" t="s">
        <v>359</v>
      </c>
      <c r="BI16" s="279" t="s">
        <v>359</v>
      </c>
      <c r="BJ16" s="279" t="s">
        <v>359</v>
      </c>
      <c r="BK16" s="279"/>
      <c r="BL16" s="279" t="s">
        <v>359</v>
      </c>
      <c r="BM16" s="279" t="s">
        <v>359</v>
      </c>
      <c r="BN16" s="279" t="s">
        <v>359</v>
      </c>
      <c r="BO16" s="1138" t="s">
        <v>210</v>
      </c>
      <c r="BP16" s="1138"/>
      <c r="BQ16" s="172" t="s">
        <v>211</v>
      </c>
      <c r="BR16" s="24" t="s">
        <v>143</v>
      </c>
      <c r="BS16" s="483">
        <v>2.1</v>
      </c>
      <c r="BT16" s="483">
        <v>10.199999999999999</v>
      </c>
      <c r="BU16" s="483">
        <v>3.3</v>
      </c>
      <c r="BV16" s="483"/>
      <c r="BW16" s="483">
        <v>2.2999999999999998</v>
      </c>
      <c r="BX16" s="483">
        <v>10.3</v>
      </c>
      <c r="BY16" s="483">
        <v>3.5</v>
      </c>
      <c r="BZ16" s="1138" t="s">
        <v>210</v>
      </c>
      <c r="CA16" s="1138"/>
      <c r="CB16" s="172" t="s">
        <v>211</v>
      </c>
      <c r="CC16" s="24" t="s">
        <v>143</v>
      </c>
      <c r="CD16" s="172">
        <v>3.7</v>
      </c>
      <c r="CE16" s="488">
        <v>50</v>
      </c>
      <c r="CF16" s="483">
        <v>13.5</v>
      </c>
      <c r="CG16" s="484"/>
      <c r="CH16" s="491">
        <v>3</v>
      </c>
      <c r="CI16" s="491">
        <v>49</v>
      </c>
      <c r="CJ16" s="491">
        <v>13</v>
      </c>
    </row>
    <row r="17" spans="1:88" ht="21" customHeight="1" thickBot="1">
      <c r="A17" s="1137" t="s">
        <v>212</v>
      </c>
      <c r="B17" s="1137"/>
      <c r="C17" s="175" t="s">
        <v>213</v>
      </c>
      <c r="D17" s="176" t="s">
        <v>143</v>
      </c>
      <c r="E17" s="618">
        <v>52</v>
      </c>
      <c r="F17" s="618">
        <v>92</v>
      </c>
      <c r="G17" s="618">
        <v>68</v>
      </c>
      <c r="H17" s="280"/>
      <c r="I17" s="88">
        <v>50</v>
      </c>
      <c r="J17" s="88">
        <v>305</v>
      </c>
      <c r="K17" s="618">
        <v>67</v>
      </c>
      <c r="L17" s="1137" t="s">
        <v>212</v>
      </c>
      <c r="M17" s="1137"/>
      <c r="N17" s="175" t="s">
        <v>213</v>
      </c>
      <c r="O17" s="176" t="s">
        <v>143</v>
      </c>
      <c r="P17" s="88">
        <v>118</v>
      </c>
      <c r="Q17" s="615">
        <v>810</v>
      </c>
      <c r="R17" s="88">
        <v>213</v>
      </c>
      <c r="S17" s="88"/>
      <c r="T17" s="88">
        <v>118</v>
      </c>
      <c r="U17" s="615">
        <v>812</v>
      </c>
      <c r="V17" s="88">
        <v>212</v>
      </c>
      <c r="W17" s="1137" t="s">
        <v>212</v>
      </c>
      <c r="X17" s="1137"/>
      <c r="Y17" s="175" t="s">
        <v>213</v>
      </c>
      <c r="Z17" s="176" t="s">
        <v>143</v>
      </c>
      <c r="AA17" s="175">
        <v>68</v>
      </c>
      <c r="AB17" s="175">
        <v>690</v>
      </c>
      <c r="AC17" s="175">
        <v>237</v>
      </c>
      <c r="AD17" s="175"/>
      <c r="AE17" s="175">
        <v>70</v>
      </c>
      <c r="AF17" s="175">
        <v>698</v>
      </c>
      <c r="AG17" s="175">
        <v>219</v>
      </c>
      <c r="AH17" s="1137" t="s">
        <v>212</v>
      </c>
      <c r="AI17" s="1137"/>
      <c r="AJ17" s="175" t="s">
        <v>213</v>
      </c>
      <c r="AK17" s="176" t="s">
        <v>143</v>
      </c>
      <c r="AL17" s="88">
        <v>212</v>
      </c>
      <c r="AM17" s="88">
        <v>326</v>
      </c>
      <c r="AN17" s="88">
        <v>268</v>
      </c>
      <c r="AO17" s="88"/>
      <c r="AP17" s="88">
        <v>216</v>
      </c>
      <c r="AQ17" s="88">
        <v>326</v>
      </c>
      <c r="AR17" s="88">
        <v>272</v>
      </c>
      <c r="AS17" s="1137" t="s">
        <v>212</v>
      </c>
      <c r="AT17" s="1137"/>
      <c r="AU17" s="175" t="s">
        <v>213</v>
      </c>
      <c r="AV17" s="176" t="s">
        <v>143</v>
      </c>
      <c r="AW17" s="88">
        <v>52</v>
      </c>
      <c r="AX17" s="88">
        <v>110</v>
      </c>
      <c r="AY17" s="88">
        <v>77</v>
      </c>
      <c r="AZ17" s="88"/>
      <c r="BA17" s="88">
        <v>55</v>
      </c>
      <c r="BB17" s="88">
        <v>116</v>
      </c>
      <c r="BC17" s="88">
        <v>81</v>
      </c>
      <c r="BD17" s="1137" t="s">
        <v>212</v>
      </c>
      <c r="BE17" s="1137"/>
      <c r="BF17" s="175" t="s">
        <v>213</v>
      </c>
      <c r="BG17" s="176" t="s">
        <v>143</v>
      </c>
      <c r="BH17" s="88">
        <v>206</v>
      </c>
      <c r="BI17" s="88">
        <v>669</v>
      </c>
      <c r="BJ17" s="88">
        <v>267</v>
      </c>
      <c r="BK17" s="88"/>
      <c r="BL17" s="88">
        <v>202</v>
      </c>
      <c r="BM17" s="88">
        <v>710</v>
      </c>
      <c r="BN17" s="88">
        <v>279</v>
      </c>
      <c r="BO17" s="1137" t="s">
        <v>212</v>
      </c>
      <c r="BP17" s="1137"/>
      <c r="BQ17" s="175" t="s">
        <v>213</v>
      </c>
      <c r="BR17" s="176" t="s">
        <v>143</v>
      </c>
      <c r="BS17" s="175">
        <v>174</v>
      </c>
      <c r="BT17" s="489">
        <v>1095</v>
      </c>
      <c r="BU17" s="489">
        <v>307</v>
      </c>
      <c r="BV17" s="489"/>
      <c r="BW17" s="489">
        <v>192</v>
      </c>
      <c r="BX17" s="489">
        <v>1120</v>
      </c>
      <c r="BY17" s="489">
        <v>320</v>
      </c>
      <c r="BZ17" s="1137" t="s">
        <v>212</v>
      </c>
      <c r="CA17" s="1137"/>
      <c r="CB17" s="175" t="s">
        <v>213</v>
      </c>
      <c r="CC17" s="176" t="s">
        <v>143</v>
      </c>
      <c r="CD17" s="175">
        <v>216</v>
      </c>
      <c r="CE17" s="489">
        <v>4449</v>
      </c>
      <c r="CF17" s="489">
        <v>1258</v>
      </c>
      <c r="CG17" s="489"/>
      <c r="CH17" s="489">
        <v>216</v>
      </c>
      <c r="CI17" s="489">
        <v>4490</v>
      </c>
      <c r="CJ17" s="489">
        <v>1217</v>
      </c>
    </row>
    <row r="18" spans="1:88" s="41" customFormat="1" ht="34.5" customHeight="1" thickTop="1">
      <c r="A18" s="1144"/>
      <c r="B18" s="1144"/>
      <c r="C18" s="1144"/>
      <c r="D18" s="1144"/>
      <c r="E18" s="1145"/>
      <c r="F18" s="1145"/>
      <c r="G18" s="158"/>
      <c r="H18" s="158"/>
      <c r="I18" s="158"/>
      <c r="J18" s="158"/>
      <c r="K18" s="160"/>
      <c r="L18" s="159"/>
      <c r="M18" s="159"/>
      <c r="N18" s="159"/>
      <c r="O18" s="159"/>
      <c r="P18" s="158"/>
      <c r="Q18" s="616"/>
      <c r="R18" s="158"/>
      <c r="S18" s="158"/>
      <c r="T18" s="158"/>
      <c r="U18" s="616"/>
      <c r="V18" s="160"/>
      <c r="W18" s="1146" t="s">
        <v>320</v>
      </c>
      <c r="X18" s="1146"/>
      <c r="Y18" s="1146"/>
      <c r="Z18" s="1146"/>
      <c r="AA18" s="158"/>
      <c r="AB18" s="158"/>
      <c r="AC18" s="158"/>
      <c r="AD18" s="158"/>
      <c r="AE18" s="158"/>
      <c r="AF18" s="158"/>
      <c r="AG18" s="160"/>
      <c r="AH18" s="159"/>
      <c r="AI18" s="159"/>
      <c r="AJ18" s="159"/>
      <c r="AK18" s="159"/>
      <c r="AL18" s="158"/>
      <c r="AM18" s="158"/>
      <c r="AN18" s="158"/>
      <c r="AO18" s="158"/>
      <c r="AP18" s="158"/>
      <c r="AQ18" s="158"/>
      <c r="AR18" s="160"/>
      <c r="AS18" s="1144"/>
      <c r="AT18" s="1144"/>
      <c r="AU18" s="1144"/>
      <c r="AV18" s="1144"/>
      <c r="AW18" s="1145"/>
      <c r="AX18" s="1145"/>
      <c r="AY18" s="158"/>
      <c r="AZ18" s="158"/>
      <c r="BA18" s="158"/>
      <c r="BB18" s="158"/>
      <c r="BC18" s="160"/>
      <c r="BD18" s="1143" t="s">
        <v>316</v>
      </c>
      <c r="BE18" s="1143"/>
      <c r="BF18" s="1143"/>
      <c r="BG18" s="1143"/>
      <c r="BH18" s="1143"/>
      <c r="BI18" s="1143"/>
      <c r="BJ18" s="158"/>
      <c r="BK18" s="158"/>
      <c r="BL18" s="158"/>
      <c r="BM18" s="158"/>
      <c r="BN18" s="160"/>
      <c r="BO18" s="159"/>
      <c r="BP18" s="159"/>
      <c r="BQ18" s="159"/>
      <c r="BR18" s="159"/>
      <c r="BS18" s="158"/>
      <c r="BT18" s="158"/>
      <c r="BU18" s="158"/>
      <c r="BV18" s="158"/>
      <c r="BW18" s="158"/>
      <c r="BX18" s="158"/>
      <c r="BY18" s="160"/>
      <c r="BZ18" s="1004" t="s">
        <v>368</v>
      </c>
      <c r="CA18" s="1004"/>
      <c r="CB18" s="1004"/>
      <c r="CC18" s="1004"/>
      <c r="CD18" s="1004"/>
      <c r="CE18" s="1004"/>
      <c r="CF18" s="1004"/>
      <c r="CG18" s="1004"/>
      <c r="CH18" s="1004"/>
      <c r="CI18" s="158"/>
      <c r="CJ18" s="160"/>
    </row>
    <row r="19" spans="1:88" ht="21" customHeight="1">
      <c r="A19" s="1047" t="s">
        <v>458</v>
      </c>
      <c r="B19" s="1047"/>
      <c r="C19" s="1047"/>
      <c r="D19" s="1047"/>
      <c r="E19" s="1047"/>
      <c r="F19" s="1047"/>
      <c r="G19" s="1047"/>
      <c r="H19" s="1047"/>
      <c r="I19" s="1047"/>
      <c r="J19" s="1047"/>
      <c r="K19" s="1047"/>
      <c r="L19" s="1047" t="s">
        <v>458</v>
      </c>
      <c r="M19" s="1047"/>
      <c r="N19" s="1047"/>
      <c r="O19" s="1047"/>
      <c r="P19" s="1047"/>
      <c r="Q19" s="1047"/>
      <c r="R19" s="1047"/>
      <c r="S19" s="1047"/>
      <c r="T19" s="1047"/>
      <c r="U19" s="1047"/>
      <c r="V19" s="1047"/>
      <c r="W19" s="1047" t="s">
        <v>458</v>
      </c>
      <c r="X19" s="1047"/>
      <c r="Y19" s="1047"/>
      <c r="Z19" s="1047"/>
      <c r="AA19" s="1047"/>
      <c r="AB19" s="1047"/>
      <c r="AC19" s="1047"/>
      <c r="AD19" s="1047"/>
      <c r="AE19" s="1047"/>
      <c r="AF19" s="1047"/>
      <c r="AG19" s="1047"/>
      <c r="AH19" s="1047" t="s">
        <v>458</v>
      </c>
      <c r="AI19" s="1047"/>
      <c r="AJ19" s="1047"/>
      <c r="AK19" s="1047"/>
      <c r="AL19" s="1047"/>
      <c r="AM19" s="1047"/>
      <c r="AN19" s="1047"/>
      <c r="AO19" s="1047"/>
      <c r="AP19" s="1047"/>
      <c r="AQ19" s="1047"/>
      <c r="AR19" s="1047"/>
      <c r="AS19" s="1047" t="s">
        <v>458</v>
      </c>
      <c r="AT19" s="1047"/>
      <c r="AU19" s="1047"/>
      <c r="AV19" s="1047"/>
      <c r="AW19" s="1047"/>
      <c r="AX19" s="1047"/>
      <c r="AY19" s="1047"/>
      <c r="AZ19" s="1047"/>
      <c r="BA19" s="1047"/>
      <c r="BB19" s="1047"/>
      <c r="BC19" s="1047"/>
      <c r="BD19" s="1047" t="s">
        <v>458</v>
      </c>
      <c r="BE19" s="1047"/>
      <c r="BF19" s="1047"/>
      <c r="BG19" s="1047"/>
      <c r="BH19" s="1047"/>
      <c r="BI19" s="1047"/>
      <c r="BJ19" s="1047"/>
      <c r="BK19" s="1047"/>
      <c r="BL19" s="1047"/>
      <c r="BM19" s="1047"/>
      <c r="BN19" s="1047"/>
      <c r="BO19" s="1047" t="s">
        <v>458</v>
      </c>
      <c r="BP19" s="1047"/>
      <c r="BQ19" s="1047"/>
      <c r="BR19" s="1047"/>
      <c r="BS19" s="1047"/>
      <c r="BT19" s="1047"/>
      <c r="BU19" s="1047"/>
      <c r="BV19" s="1047"/>
      <c r="BW19" s="1047"/>
      <c r="BX19" s="1047"/>
      <c r="BY19" s="1047"/>
      <c r="BZ19" s="1141"/>
      <c r="CA19" s="1141"/>
      <c r="CB19" s="1141"/>
      <c r="CC19" s="1141"/>
      <c r="CD19" s="1141"/>
      <c r="CE19" s="1141"/>
      <c r="CF19" s="1141"/>
      <c r="CG19" s="1141"/>
      <c r="CH19" s="1141"/>
      <c r="CI19" s="1141"/>
      <c r="CJ19" s="1141"/>
    </row>
    <row r="20" spans="1:88" ht="21" customHeight="1">
      <c r="A20" s="1047" t="s">
        <v>97</v>
      </c>
      <c r="B20" s="1047"/>
      <c r="C20" s="1047"/>
      <c r="D20" s="1047"/>
      <c r="E20" s="1047"/>
      <c r="F20" s="1047"/>
      <c r="G20" s="1047"/>
      <c r="H20" s="1047"/>
      <c r="I20" s="1047"/>
      <c r="J20" s="1047"/>
      <c r="K20" s="1047"/>
      <c r="L20" s="1047" t="s">
        <v>379</v>
      </c>
      <c r="M20" s="1047"/>
      <c r="N20" s="1047"/>
      <c r="O20" s="1047"/>
      <c r="P20" s="1047"/>
      <c r="Q20" s="1047"/>
      <c r="R20" s="1047"/>
      <c r="S20" s="1047"/>
      <c r="T20" s="1047"/>
      <c r="U20" s="1047"/>
      <c r="V20" s="1047"/>
      <c r="W20" s="1047" t="s">
        <v>102</v>
      </c>
      <c r="X20" s="1047"/>
      <c r="Y20" s="1047"/>
      <c r="Z20" s="1047"/>
      <c r="AA20" s="1047"/>
      <c r="AB20" s="1047"/>
      <c r="AC20" s="1047"/>
      <c r="AD20" s="1047"/>
      <c r="AE20" s="1047"/>
      <c r="AF20" s="1047"/>
      <c r="AG20" s="1047"/>
      <c r="AH20" s="1047" t="s">
        <v>101</v>
      </c>
      <c r="AI20" s="1047"/>
      <c r="AJ20" s="1047"/>
      <c r="AK20" s="1047"/>
      <c r="AL20" s="1047"/>
      <c r="AM20" s="1047"/>
      <c r="AN20" s="1047"/>
      <c r="AO20" s="1047"/>
      <c r="AP20" s="1047"/>
      <c r="AQ20" s="1047"/>
      <c r="AR20" s="1047"/>
      <c r="AS20" s="1047" t="s">
        <v>103</v>
      </c>
      <c r="AT20" s="1047"/>
      <c r="AU20" s="1047"/>
      <c r="AV20" s="1047"/>
      <c r="AW20" s="1047"/>
      <c r="AX20" s="1047"/>
      <c r="AY20" s="1047"/>
      <c r="AZ20" s="1047"/>
      <c r="BA20" s="1047"/>
      <c r="BB20" s="1047"/>
      <c r="BC20" s="1047"/>
      <c r="BD20" s="1047" t="s">
        <v>105</v>
      </c>
      <c r="BE20" s="1047"/>
      <c r="BF20" s="1047"/>
      <c r="BG20" s="1047"/>
      <c r="BH20" s="1047"/>
      <c r="BI20" s="1047"/>
      <c r="BJ20" s="1047"/>
      <c r="BK20" s="1047"/>
      <c r="BL20" s="1047"/>
      <c r="BM20" s="1047"/>
      <c r="BN20" s="1047"/>
      <c r="BO20" s="1047" t="s">
        <v>107</v>
      </c>
      <c r="BP20" s="1047"/>
      <c r="BQ20" s="1047"/>
      <c r="BR20" s="1047"/>
      <c r="BS20" s="1047"/>
      <c r="BT20" s="1047"/>
      <c r="BU20" s="1047"/>
      <c r="BV20" s="1047"/>
      <c r="BW20" s="1047"/>
      <c r="BX20" s="1047"/>
      <c r="BY20" s="1047"/>
      <c r="BZ20" s="754"/>
      <c r="CA20" s="754"/>
      <c r="CB20" s="754"/>
      <c r="CC20" s="754"/>
      <c r="CD20" s="754"/>
      <c r="CE20" s="754"/>
      <c r="CF20" s="754"/>
      <c r="CG20" s="754"/>
      <c r="CH20" s="754"/>
      <c r="CI20" s="754"/>
      <c r="CJ20" s="754"/>
    </row>
    <row r="21" spans="1:88" ht="29.25" customHeight="1" thickBot="1">
      <c r="A21" s="1034" t="s">
        <v>652</v>
      </c>
      <c r="B21" s="1034"/>
      <c r="C21" s="1034"/>
      <c r="D21" s="1034"/>
      <c r="E21" s="1034"/>
      <c r="F21" s="1034"/>
      <c r="G21" s="1034"/>
      <c r="H21" s="1034"/>
      <c r="I21" s="1034"/>
      <c r="J21" s="1034"/>
      <c r="K21" s="1034"/>
      <c r="L21" s="1034" t="s">
        <v>652</v>
      </c>
      <c r="M21" s="1034"/>
      <c r="N21" s="1034"/>
      <c r="O21" s="1034"/>
      <c r="P21" s="1034"/>
      <c r="Q21" s="1034"/>
      <c r="R21" s="1034"/>
      <c r="S21" s="1034"/>
      <c r="T21" s="1034"/>
      <c r="U21" s="1034"/>
      <c r="V21" s="1034"/>
      <c r="W21" s="1034" t="s">
        <v>652</v>
      </c>
      <c r="X21" s="1034"/>
      <c r="Y21" s="1034"/>
      <c r="Z21" s="1034"/>
      <c r="AA21" s="1034"/>
      <c r="AB21" s="1034"/>
      <c r="AC21" s="1034"/>
      <c r="AD21" s="1034"/>
      <c r="AE21" s="1034"/>
      <c r="AF21" s="1034"/>
      <c r="AG21" s="1034"/>
      <c r="AH21" s="1034" t="s">
        <v>652</v>
      </c>
      <c r="AI21" s="1034"/>
      <c r="AJ21" s="1034"/>
      <c r="AK21" s="1034"/>
      <c r="AL21" s="1034"/>
      <c r="AM21" s="1034"/>
      <c r="AN21" s="1034"/>
      <c r="AO21" s="1034"/>
      <c r="AP21" s="1034"/>
      <c r="AQ21" s="1034"/>
      <c r="AR21" s="1034"/>
      <c r="AS21" s="1034" t="s">
        <v>652</v>
      </c>
      <c r="AT21" s="1034"/>
      <c r="AU21" s="1034"/>
      <c r="AV21" s="1034"/>
      <c r="AW21" s="1034"/>
      <c r="AX21" s="1034"/>
      <c r="AY21" s="1034"/>
      <c r="AZ21" s="1034"/>
      <c r="BA21" s="1034"/>
      <c r="BB21" s="1034"/>
      <c r="BC21" s="1034"/>
      <c r="BD21" s="1034" t="s">
        <v>652</v>
      </c>
      <c r="BE21" s="1034"/>
      <c r="BF21" s="1034"/>
      <c r="BG21" s="1034"/>
      <c r="BH21" s="1034"/>
      <c r="BI21" s="1034"/>
      <c r="BJ21" s="1034"/>
      <c r="BK21" s="1034"/>
      <c r="BL21" s="1034"/>
      <c r="BM21" s="1034"/>
      <c r="BN21" s="1034"/>
      <c r="BO21" s="1034" t="s">
        <v>652</v>
      </c>
      <c r="BP21" s="1034"/>
      <c r="BQ21" s="1034"/>
      <c r="BR21" s="1034"/>
      <c r="BS21" s="1034"/>
      <c r="BT21" s="1034"/>
      <c r="BU21" s="1034"/>
      <c r="BV21" s="1034"/>
      <c r="BW21" s="1034"/>
      <c r="BX21" s="1034"/>
      <c r="BY21" s="1034"/>
      <c r="BZ21" s="1034"/>
      <c r="CA21" s="1034"/>
      <c r="CB21" s="1034"/>
      <c r="CC21" s="1034"/>
      <c r="CD21" s="1034"/>
      <c r="CE21" s="1034"/>
      <c r="CF21" s="1034"/>
      <c r="CG21" s="1034"/>
      <c r="CH21" s="1034"/>
      <c r="CI21" s="1034"/>
      <c r="CJ21" s="1034"/>
    </row>
    <row r="22" spans="1:88" s="164" customFormat="1" ht="24.75" customHeight="1" thickTop="1">
      <c r="A22" s="1032" t="s">
        <v>226</v>
      </c>
      <c r="B22" s="1032"/>
      <c r="C22" s="1032"/>
      <c r="D22" s="1037" t="s">
        <v>192</v>
      </c>
      <c r="E22" s="1036" t="s">
        <v>315</v>
      </c>
      <c r="F22" s="1036"/>
      <c r="G22" s="1036"/>
      <c r="H22" s="601"/>
      <c r="I22" s="1036" t="s">
        <v>135</v>
      </c>
      <c r="J22" s="1036"/>
      <c r="K22" s="1036"/>
      <c r="L22" s="1032" t="s">
        <v>226</v>
      </c>
      <c r="M22" s="1032"/>
      <c r="N22" s="1032"/>
      <c r="O22" s="1037" t="s">
        <v>192</v>
      </c>
      <c r="P22" s="1036" t="s">
        <v>315</v>
      </c>
      <c r="Q22" s="1036"/>
      <c r="R22" s="1036"/>
      <c r="S22" s="601"/>
      <c r="T22" s="1036" t="s">
        <v>135</v>
      </c>
      <c r="U22" s="1036"/>
      <c r="V22" s="1036"/>
      <c r="W22" s="1032" t="s">
        <v>226</v>
      </c>
      <c r="X22" s="1032"/>
      <c r="Y22" s="1032"/>
      <c r="Z22" s="1037" t="s">
        <v>192</v>
      </c>
      <c r="AA22" s="1036" t="s">
        <v>315</v>
      </c>
      <c r="AB22" s="1036"/>
      <c r="AC22" s="1036"/>
      <c r="AD22" s="601"/>
      <c r="AE22" s="1036" t="s">
        <v>135</v>
      </c>
      <c r="AF22" s="1036"/>
      <c r="AG22" s="1036"/>
      <c r="AH22" s="1032" t="s">
        <v>226</v>
      </c>
      <c r="AI22" s="1032"/>
      <c r="AJ22" s="1032"/>
      <c r="AK22" s="1037" t="s">
        <v>192</v>
      </c>
      <c r="AL22" s="1036" t="s">
        <v>315</v>
      </c>
      <c r="AM22" s="1036"/>
      <c r="AN22" s="1036"/>
      <c r="AO22" s="601"/>
      <c r="AP22" s="1036" t="s">
        <v>135</v>
      </c>
      <c r="AQ22" s="1036"/>
      <c r="AR22" s="1036"/>
      <c r="AS22" s="1032" t="s">
        <v>226</v>
      </c>
      <c r="AT22" s="1032"/>
      <c r="AU22" s="1032"/>
      <c r="AV22" s="1037" t="s">
        <v>192</v>
      </c>
      <c r="AW22" s="1036" t="s">
        <v>315</v>
      </c>
      <c r="AX22" s="1036"/>
      <c r="AY22" s="1036"/>
      <c r="AZ22" s="601"/>
      <c r="BA22" s="1036" t="s">
        <v>135</v>
      </c>
      <c r="BB22" s="1036"/>
      <c r="BC22" s="1036"/>
      <c r="BD22" s="1032" t="s">
        <v>226</v>
      </c>
      <c r="BE22" s="1032"/>
      <c r="BF22" s="1032"/>
      <c r="BG22" s="1037" t="s">
        <v>192</v>
      </c>
      <c r="BH22" s="1036" t="s">
        <v>315</v>
      </c>
      <c r="BI22" s="1036"/>
      <c r="BJ22" s="1036"/>
      <c r="BK22" s="601"/>
      <c r="BL22" s="1036" t="s">
        <v>135</v>
      </c>
      <c r="BM22" s="1036"/>
      <c r="BN22" s="1036"/>
      <c r="BO22" s="1032" t="s">
        <v>226</v>
      </c>
      <c r="BP22" s="1032"/>
      <c r="BQ22" s="1032"/>
      <c r="BR22" s="1037" t="s">
        <v>192</v>
      </c>
      <c r="BS22" s="1036" t="s">
        <v>315</v>
      </c>
      <c r="BT22" s="1036"/>
      <c r="BU22" s="1036"/>
      <c r="BV22" s="601"/>
      <c r="BW22" s="1036" t="s">
        <v>135</v>
      </c>
      <c r="BX22" s="1036"/>
      <c r="BY22" s="1036"/>
      <c r="BZ22" s="1142"/>
      <c r="CA22" s="1142"/>
      <c r="CB22" s="1142"/>
      <c r="CC22" s="1136"/>
      <c r="CD22" s="1136"/>
      <c r="CE22" s="1136"/>
      <c r="CF22" s="1136"/>
      <c r="CG22" s="606"/>
      <c r="CH22" s="1136"/>
      <c r="CI22" s="1136"/>
      <c r="CJ22" s="1136"/>
    </row>
    <row r="23" spans="1:88" s="163" customFormat="1" ht="23.25" customHeight="1">
      <c r="A23" s="1040"/>
      <c r="B23" s="1040"/>
      <c r="C23" s="1040"/>
      <c r="D23" s="1129"/>
      <c r="E23" s="250" t="s">
        <v>119</v>
      </c>
      <c r="F23" s="250" t="s">
        <v>120</v>
      </c>
      <c r="G23" s="250" t="s">
        <v>136</v>
      </c>
      <c r="H23" s="244"/>
      <c r="I23" s="250" t="s">
        <v>119</v>
      </c>
      <c r="J23" s="250" t="s">
        <v>120</v>
      </c>
      <c r="K23" s="250" t="s">
        <v>136</v>
      </c>
      <c r="L23" s="1040"/>
      <c r="M23" s="1040"/>
      <c r="N23" s="1040"/>
      <c r="O23" s="1129"/>
      <c r="P23" s="250" t="s">
        <v>119</v>
      </c>
      <c r="Q23" s="611" t="s">
        <v>120</v>
      </c>
      <c r="R23" s="250" t="s">
        <v>136</v>
      </c>
      <c r="S23" s="244"/>
      <c r="T23" s="250" t="s">
        <v>119</v>
      </c>
      <c r="U23" s="611" t="s">
        <v>120</v>
      </c>
      <c r="V23" s="250" t="s">
        <v>136</v>
      </c>
      <c r="W23" s="1040"/>
      <c r="X23" s="1040"/>
      <c r="Y23" s="1040"/>
      <c r="Z23" s="1129"/>
      <c r="AA23" s="250" t="s">
        <v>119</v>
      </c>
      <c r="AB23" s="250" t="s">
        <v>120</v>
      </c>
      <c r="AC23" s="250" t="s">
        <v>136</v>
      </c>
      <c r="AD23" s="244"/>
      <c r="AE23" s="250" t="s">
        <v>119</v>
      </c>
      <c r="AF23" s="250" t="s">
        <v>120</v>
      </c>
      <c r="AG23" s="250" t="s">
        <v>136</v>
      </c>
      <c r="AH23" s="1040"/>
      <c r="AI23" s="1040"/>
      <c r="AJ23" s="1040"/>
      <c r="AK23" s="1129"/>
      <c r="AL23" s="250" t="s">
        <v>119</v>
      </c>
      <c r="AM23" s="250" t="s">
        <v>120</v>
      </c>
      <c r="AN23" s="250" t="s">
        <v>136</v>
      </c>
      <c r="AO23" s="244"/>
      <c r="AP23" s="250" t="s">
        <v>119</v>
      </c>
      <c r="AQ23" s="250" t="s">
        <v>120</v>
      </c>
      <c r="AR23" s="250" t="s">
        <v>136</v>
      </c>
      <c r="AS23" s="1040"/>
      <c r="AT23" s="1040"/>
      <c r="AU23" s="1040"/>
      <c r="AV23" s="1129"/>
      <c r="AW23" s="250" t="s">
        <v>119</v>
      </c>
      <c r="AX23" s="250" t="s">
        <v>120</v>
      </c>
      <c r="AY23" s="250" t="s">
        <v>136</v>
      </c>
      <c r="AZ23" s="244"/>
      <c r="BA23" s="250" t="s">
        <v>119</v>
      </c>
      <c r="BB23" s="250" t="s">
        <v>120</v>
      </c>
      <c r="BC23" s="250" t="s">
        <v>136</v>
      </c>
      <c r="BD23" s="1040"/>
      <c r="BE23" s="1040"/>
      <c r="BF23" s="1040"/>
      <c r="BG23" s="1129"/>
      <c r="BH23" s="250" t="s">
        <v>119</v>
      </c>
      <c r="BI23" s="250" t="s">
        <v>120</v>
      </c>
      <c r="BJ23" s="250" t="s">
        <v>136</v>
      </c>
      <c r="BK23" s="244"/>
      <c r="BL23" s="250" t="s">
        <v>119</v>
      </c>
      <c r="BM23" s="250" t="s">
        <v>120</v>
      </c>
      <c r="BN23" s="250" t="s">
        <v>136</v>
      </c>
      <c r="BO23" s="1040"/>
      <c r="BP23" s="1040"/>
      <c r="BQ23" s="1040"/>
      <c r="BR23" s="1129"/>
      <c r="BS23" s="250" t="s">
        <v>119</v>
      </c>
      <c r="BT23" s="250" t="s">
        <v>120</v>
      </c>
      <c r="BU23" s="250" t="s">
        <v>136</v>
      </c>
      <c r="BV23" s="244"/>
      <c r="BW23" s="250" t="s">
        <v>119</v>
      </c>
      <c r="BX23" s="250" t="s">
        <v>120</v>
      </c>
      <c r="BY23" s="250" t="s">
        <v>136</v>
      </c>
      <c r="BZ23" s="1142"/>
      <c r="CA23" s="1142"/>
      <c r="CB23" s="1142"/>
      <c r="CC23" s="1136"/>
      <c r="CD23" s="302"/>
      <c r="CE23" s="302"/>
      <c r="CF23" s="302"/>
      <c r="CG23" s="302"/>
      <c r="CH23" s="302"/>
      <c r="CI23" s="302"/>
      <c r="CJ23" s="302"/>
    </row>
    <row r="24" spans="1:88" ht="21" customHeight="1">
      <c r="A24" s="1131" t="s">
        <v>142</v>
      </c>
      <c r="B24" s="1131"/>
      <c r="C24" s="171" t="s">
        <v>193</v>
      </c>
      <c r="D24" s="24" t="s">
        <v>143</v>
      </c>
      <c r="E24" s="267">
        <v>38</v>
      </c>
      <c r="F24" s="267">
        <v>800</v>
      </c>
      <c r="G24" s="268">
        <v>165.93</v>
      </c>
      <c r="H24" s="269"/>
      <c r="I24" s="268">
        <v>0.02</v>
      </c>
      <c r="J24" s="269">
        <v>7.5</v>
      </c>
      <c r="K24" s="268">
        <v>1.19</v>
      </c>
      <c r="L24" s="1131" t="s">
        <v>142</v>
      </c>
      <c r="M24" s="1131"/>
      <c r="N24" s="171" t="s">
        <v>193</v>
      </c>
      <c r="O24" s="24" t="s">
        <v>143</v>
      </c>
      <c r="P24" s="87">
        <v>0.9</v>
      </c>
      <c r="Q24" s="614">
        <v>126</v>
      </c>
      <c r="R24" s="87">
        <v>10.89</v>
      </c>
      <c r="S24" s="279"/>
      <c r="T24" s="87">
        <v>0.4</v>
      </c>
      <c r="U24" s="614">
        <v>41.2</v>
      </c>
      <c r="V24" s="617">
        <v>3.39</v>
      </c>
      <c r="W24" s="1131" t="s">
        <v>142</v>
      </c>
      <c r="X24" s="1131"/>
      <c r="Y24" s="171" t="s">
        <v>193</v>
      </c>
      <c r="Z24" s="24" t="s">
        <v>143</v>
      </c>
      <c r="AA24" s="467">
        <v>0.4</v>
      </c>
      <c r="AB24" s="465">
        <v>240</v>
      </c>
      <c r="AC24" s="466">
        <v>10.28</v>
      </c>
      <c r="AD24" s="466"/>
      <c r="AE24" s="467">
        <v>0.1</v>
      </c>
      <c r="AF24" s="465">
        <v>58</v>
      </c>
      <c r="AG24" s="466">
        <v>4.37</v>
      </c>
      <c r="AH24" s="1131" t="s">
        <v>142</v>
      </c>
      <c r="AI24" s="1131"/>
      <c r="AJ24" s="171" t="s">
        <v>193</v>
      </c>
      <c r="AK24" s="24" t="s">
        <v>143</v>
      </c>
      <c r="AL24" s="273">
        <v>3</v>
      </c>
      <c r="AM24" s="273">
        <v>980</v>
      </c>
      <c r="AN24" s="768">
        <v>53.04</v>
      </c>
      <c r="AO24" s="268"/>
      <c r="AP24" s="267">
        <v>1</v>
      </c>
      <c r="AQ24" s="267">
        <v>378</v>
      </c>
      <c r="AR24" s="268">
        <v>11.46</v>
      </c>
      <c r="AS24" s="1131" t="s">
        <v>142</v>
      </c>
      <c r="AT24" s="1131"/>
      <c r="AU24" s="171" t="s">
        <v>193</v>
      </c>
      <c r="AV24" s="24" t="s">
        <v>143</v>
      </c>
      <c r="AW24" s="269">
        <v>0.7</v>
      </c>
      <c r="AX24" s="267">
        <v>42</v>
      </c>
      <c r="AY24" s="268">
        <v>6.22</v>
      </c>
      <c r="AZ24" s="268"/>
      <c r="BA24" s="269">
        <v>0.3</v>
      </c>
      <c r="BB24" s="267">
        <v>5</v>
      </c>
      <c r="BC24" s="268">
        <v>3.74</v>
      </c>
      <c r="BD24" s="1131" t="s">
        <v>142</v>
      </c>
      <c r="BE24" s="1131"/>
      <c r="BF24" s="171" t="s">
        <v>193</v>
      </c>
      <c r="BG24" s="24" t="s">
        <v>143</v>
      </c>
      <c r="BH24" s="465">
        <v>2</v>
      </c>
      <c r="BI24" s="465">
        <v>118</v>
      </c>
      <c r="BJ24" s="465">
        <v>24</v>
      </c>
      <c r="BK24" s="466"/>
      <c r="BL24" s="465">
        <v>1</v>
      </c>
      <c r="BM24" s="465">
        <v>110</v>
      </c>
      <c r="BN24" s="467">
        <v>9.6999999999999993</v>
      </c>
      <c r="BO24" s="1131" t="s">
        <v>142</v>
      </c>
      <c r="BP24" s="1131"/>
      <c r="BQ24" s="171" t="s">
        <v>193</v>
      </c>
      <c r="BR24" s="24" t="s">
        <v>143</v>
      </c>
      <c r="BS24" s="465">
        <v>4</v>
      </c>
      <c r="BT24" s="465">
        <v>7200</v>
      </c>
      <c r="BU24" s="465">
        <v>145</v>
      </c>
      <c r="BV24" s="466"/>
      <c r="BW24" s="467">
        <v>0.4</v>
      </c>
      <c r="BX24" s="465">
        <v>1200</v>
      </c>
      <c r="BY24" s="467">
        <v>16.899999999999999</v>
      </c>
      <c r="BZ24" s="1139"/>
      <c r="CA24" s="1139"/>
      <c r="CB24" s="303"/>
      <c r="CC24" s="29"/>
      <c r="CD24" s="304"/>
      <c r="CE24" s="304"/>
      <c r="CF24" s="304"/>
      <c r="CG24" s="304"/>
      <c r="CH24" s="304"/>
      <c r="CI24" s="304"/>
      <c r="CJ24" s="304"/>
    </row>
    <row r="25" spans="1:88" ht="21" customHeight="1">
      <c r="A25" s="1132" t="s">
        <v>194</v>
      </c>
      <c r="B25" s="1132"/>
      <c r="C25" s="172" t="s">
        <v>195</v>
      </c>
      <c r="D25" s="24" t="s">
        <v>143</v>
      </c>
      <c r="E25" s="270">
        <v>170</v>
      </c>
      <c r="F25" s="270">
        <v>220</v>
      </c>
      <c r="G25" s="270">
        <v>181</v>
      </c>
      <c r="H25" s="271"/>
      <c r="I25" s="270">
        <v>150</v>
      </c>
      <c r="J25" s="270">
        <v>665</v>
      </c>
      <c r="K25" s="270">
        <v>254</v>
      </c>
      <c r="L25" s="1132" t="s">
        <v>194</v>
      </c>
      <c r="M25" s="1132"/>
      <c r="N25" s="172" t="s">
        <v>195</v>
      </c>
      <c r="O25" s="24" t="s">
        <v>143</v>
      </c>
      <c r="P25" s="87">
        <v>268</v>
      </c>
      <c r="Q25" s="614">
        <v>512</v>
      </c>
      <c r="R25" s="87">
        <v>354</v>
      </c>
      <c r="S25" s="279"/>
      <c r="T25" s="87">
        <v>257</v>
      </c>
      <c r="U25" s="614">
        <v>540</v>
      </c>
      <c r="V25" s="617">
        <v>353</v>
      </c>
      <c r="W25" s="1132" t="s">
        <v>194</v>
      </c>
      <c r="X25" s="1132"/>
      <c r="Y25" s="172" t="s">
        <v>195</v>
      </c>
      <c r="Z25" s="24" t="s">
        <v>143</v>
      </c>
      <c r="AA25" s="468">
        <v>288</v>
      </c>
      <c r="AB25" s="468">
        <v>1179</v>
      </c>
      <c r="AC25" s="468">
        <v>367</v>
      </c>
      <c r="AD25" s="470"/>
      <c r="AE25" s="468">
        <v>291</v>
      </c>
      <c r="AF25" s="468">
        <v>1169</v>
      </c>
      <c r="AG25" s="468">
        <v>366</v>
      </c>
      <c r="AH25" s="1132" t="s">
        <v>194</v>
      </c>
      <c r="AI25" s="1132"/>
      <c r="AJ25" s="172" t="s">
        <v>195</v>
      </c>
      <c r="AK25" s="24" t="s">
        <v>143</v>
      </c>
      <c r="AL25" s="270">
        <v>280</v>
      </c>
      <c r="AM25" s="270">
        <v>1624</v>
      </c>
      <c r="AN25" s="270">
        <v>401</v>
      </c>
      <c r="AO25" s="271"/>
      <c r="AP25" s="270">
        <v>288</v>
      </c>
      <c r="AQ25" s="270">
        <v>1652</v>
      </c>
      <c r="AR25" s="270">
        <v>399</v>
      </c>
      <c r="AS25" s="1132" t="s">
        <v>194</v>
      </c>
      <c r="AT25" s="1132"/>
      <c r="AU25" s="172" t="s">
        <v>195</v>
      </c>
      <c r="AV25" s="24" t="s">
        <v>143</v>
      </c>
      <c r="AW25" s="270">
        <v>340</v>
      </c>
      <c r="AX25" s="270">
        <v>530</v>
      </c>
      <c r="AY25" s="270">
        <v>436</v>
      </c>
      <c r="AZ25" s="271"/>
      <c r="BA25" s="270">
        <v>356</v>
      </c>
      <c r="BB25" s="270">
        <v>564</v>
      </c>
      <c r="BC25" s="270">
        <v>438</v>
      </c>
      <c r="BD25" s="1132" t="s">
        <v>194</v>
      </c>
      <c r="BE25" s="1132"/>
      <c r="BF25" s="172" t="s">
        <v>195</v>
      </c>
      <c r="BG25" s="24" t="s">
        <v>143</v>
      </c>
      <c r="BH25" s="468">
        <v>347</v>
      </c>
      <c r="BI25" s="468">
        <v>1636</v>
      </c>
      <c r="BJ25" s="468">
        <v>706</v>
      </c>
      <c r="BK25" s="469"/>
      <c r="BL25" s="468">
        <v>340</v>
      </c>
      <c r="BM25" s="468">
        <v>1643</v>
      </c>
      <c r="BN25" s="468">
        <v>706</v>
      </c>
      <c r="BO25" s="1132" t="s">
        <v>194</v>
      </c>
      <c r="BP25" s="1132"/>
      <c r="BQ25" s="172" t="s">
        <v>195</v>
      </c>
      <c r="BR25" s="24" t="s">
        <v>143</v>
      </c>
      <c r="BS25" s="468">
        <v>288</v>
      </c>
      <c r="BT25" s="468">
        <v>1848</v>
      </c>
      <c r="BU25" s="468">
        <v>593</v>
      </c>
      <c r="BV25" s="470"/>
      <c r="BW25" s="468">
        <v>280</v>
      </c>
      <c r="BX25" s="468">
        <v>1892</v>
      </c>
      <c r="BY25" s="468">
        <v>594</v>
      </c>
      <c r="BZ25" s="1139"/>
      <c r="CA25" s="1139"/>
      <c r="CB25" s="303"/>
      <c r="CC25" s="29"/>
      <c r="CD25" s="304"/>
      <c r="CE25" s="304"/>
      <c r="CF25" s="304"/>
      <c r="CG25" s="304"/>
      <c r="CH25" s="304"/>
      <c r="CI25" s="304"/>
      <c r="CJ25" s="304"/>
    </row>
    <row r="26" spans="1:88" ht="21" customHeight="1">
      <c r="A26" s="1132" t="s">
        <v>145</v>
      </c>
      <c r="B26" s="1132"/>
      <c r="C26" s="172" t="s">
        <v>196</v>
      </c>
      <c r="D26" s="24" t="s">
        <v>143</v>
      </c>
      <c r="E26" s="270">
        <v>145</v>
      </c>
      <c r="F26" s="270">
        <v>152</v>
      </c>
      <c r="G26" s="270">
        <v>149</v>
      </c>
      <c r="H26" s="271"/>
      <c r="I26" s="270">
        <v>135</v>
      </c>
      <c r="J26" s="270">
        <v>333</v>
      </c>
      <c r="K26" s="270">
        <v>172</v>
      </c>
      <c r="L26" s="1132" t="s">
        <v>145</v>
      </c>
      <c r="M26" s="1132"/>
      <c r="N26" s="172" t="s">
        <v>196</v>
      </c>
      <c r="O26" s="24" t="s">
        <v>143</v>
      </c>
      <c r="P26" s="87">
        <v>82</v>
      </c>
      <c r="Q26" s="614">
        <v>132</v>
      </c>
      <c r="R26" s="87">
        <v>108</v>
      </c>
      <c r="S26" s="279"/>
      <c r="T26" s="87">
        <v>73</v>
      </c>
      <c r="U26" s="614">
        <v>134</v>
      </c>
      <c r="V26" s="617">
        <v>105</v>
      </c>
      <c r="W26" s="1132" t="s">
        <v>145</v>
      </c>
      <c r="X26" s="1132"/>
      <c r="Y26" s="172" t="s">
        <v>196</v>
      </c>
      <c r="Z26" s="24" t="s">
        <v>143</v>
      </c>
      <c r="AA26" s="468">
        <v>76</v>
      </c>
      <c r="AB26" s="468">
        <v>290</v>
      </c>
      <c r="AC26" s="468">
        <v>133</v>
      </c>
      <c r="AD26" s="470"/>
      <c r="AE26" s="468">
        <v>70</v>
      </c>
      <c r="AF26" s="468">
        <v>284</v>
      </c>
      <c r="AG26" s="468">
        <v>132</v>
      </c>
      <c r="AH26" s="1132" t="s">
        <v>145</v>
      </c>
      <c r="AI26" s="1132"/>
      <c r="AJ26" s="172" t="s">
        <v>196</v>
      </c>
      <c r="AK26" s="24" t="s">
        <v>143</v>
      </c>
      <c r="AL26" s="270">
        <v>120</v>
      </c>
      <c r="AM26" s="270">
        <v>210</v>
      </c>
      <c r="AN26" s="270">
        <v>156</v>
      </c>
      <c r="AO26" s="271"/>
      <c r="AP26" s="270">
        <v>104</v>
      </c>
      <c r="AQ26" s="270">
        <v>211</v>
      </c>
      <c r="AR26" s="270">
        <v>155</v>
      </c>
      <c r="AS26" s="1132" t="s">
        <v>145</v>
      </c>
      <c r="AT26" s="1132"/>
      <c r="AU26" s="172" t="s">
        <v>196</v>
      </c>
      <c r="AV26" s="24" t="s">
        <v>143</v>
      </c>
      <c r="AW26" s="270">
        <v>100</v>
      </c>
      <c r="AX26" s="270">
        <v>146</v>
      </c>
      <c r="AY26" s="270">
        <v>118</v>
      </c>
      <c r="AZ26" s="271"/>
      <c r="BA26" s="270">
        <v>98</v>
      </c>
      <c r="BB26" s="270">
        <v>146</v>
      </c>
      <c r="BC26" s="270">
        <v>117</v>
      </c>
      <c r="BD26" s="1132" t="s">
        <v>145</v>
      </c>
      <c r="BE26" s="1132"/>
      <c r="BF26" s="172" t="s">
        <v>196</v>
      </c>
      <c r="BG26" s="24" t="s">
        <v>143</v>
      </c>
      <c r="BH26" s="468">
        <v>107</v>
      </c>
      <c r="BI26" s="468">
        <v>184</v>
      </c>
      <c r="BJ26" s="468">
        <v>134</v>
      </c>
      <c r="BK26" s="470"/>
      <c r="BL26" s="468">
        <v>104</v>
      </c>
      <c r="BM26" s="468">
        <v>188</v>
      </c>
      <c r="BN26" s="468">
        <v>134</v>
      </c>
      <c r="BO26" s="1132" t="s">
        <v>145</v>
      </c>
      <c r="BP26" s="1132"/>
      <c r="BQ26" s="172" t="s">
        <v>196</v>
      </c>
      <c r="BR26" s="24" t="s">
        <v>143</v>
      </c>
      <c r="BS26" s="468">
        <v>130</v>
      </c>
      <c r="BT26" s="468">
        <v>190</v>
      </c>
      <c r="BU26" s="468">
        <v>168</v>
      </c>
      <c r="BV26" s="470"/>
      <c r="BW26" s="468">
        <v>124</v>
      </c>
      <c r="BX26" s="468">
        <v>192</v>
      </c>
      <c r="BY26" s="468">
        <v>189</v>
      </c>
      <c r="BZ26" s="1139"/>
      <c r="CA26" s="1139"/>
      <c r="CB26" s="303"/>
      <c r="CC26" s="29"/>
      <c r="CD26" s="304"/>
      <c r="CE26" s="304"/>
      <c r="CF26" s="304"/>
      <c r="CG26" s="304"/>
      <c r="CH26" s="304"/>
      <c r="CI26" s="304"/>
      <c r="CJ26" s="304"/>
    </row>
    <row r="27" spans="1:88" ht="21" customHeight="1">
      <c r="A27" s="1133" t="s">
        <v>197</v>
      </c>
      <c r="B27" s="1133"/>
      <c r="C27" s="172" t="s">
        <v>198</v>
      </c>
      <c r="D27" s="24" t="s">
        <v>143</v>
      </c>
      <c r="E27" s="270">
        <v>248</v>
      </c>
      <c r="F27" s="270">
        <v>324</v>
      </c>
      <c r="G27" s="270">
        <v>276</v>
      </c>
      <c r="H27" s="271"/>
      <c r="I27" s="270">
        <v>220</v>
      </c>
      <c r="J27" s="270">
        <v>1050</v>
      </c>
      <c r="K27" s="270">
        <v>389</v>
      </c>
      <c r="L27" s="1133" t="s">
        <v>197</v>
      </c>
      <c r="M27" s="1133"/>
      <c r="N27" s="172" t="s">
        <v>198</v>
      </c>
      <c r="O27" s="24" t="s">
        <v>143</v>
      </c>
      <c r="P27" s="87">
        <v>440</v>
      </c>
      <c r="Q27" s="730">
        <v>1280</v>
      </c>
      <c r="R27" s="87">
        <v>659</v>
      </c>
      <c r="S27" s="279"/>
      <c r="T27" s="87">
        <v>434</v>
      </c>
      <c r="U27" s="730">
        <v>1034</v>
      </c>
      <c r="V27" s="617">
        <v>659</v>
      </c>
      <c r="W27" s="1133" t="s">
        <v>197</v>
      </c>
      <c r="X27" s="1133"/>
      <c r="Y27" s="172" t="s">
        <v>198</v>
      </c>
      <c r="Z27" s="24" t="s">
        <v>143</v>
      </c>
      <c r="AA27" s="468">
        <v>548</v>
      </c>
      <c r="AB27" s="468">
        <v>2836</v>
      </c>
      <c r="AC27" s="468">
        <v>708</v>
      </c>
      <c r="AD27" s="470"/>
      <c r="AE27" s="468">
        <v>552</v>
      </c>
      <c r="AF27" s="468">
        <v>2864</v>
      </c>
      <c r="AG27" s="468">
        <v>710</v>
      </c>
      <c r="AH27" s="1133" t="s">
        <v>197</v>
      </c>
      <c r="AI27" s="1133"/>
      <c r="AJ27" s="172" t="s">
        <v>198</v>
      </c>
      <c r="AK27" s="24" t="s">
        <v>143</v>
      </c>
      <c r="AL27" s="270">
        <v>550</v>
      </c>
      <c r="AM27" s="270">
        <v>3056</v>
      </c>
      <c r="AN27" s="270">
        <v>784</v>
      </c>
      <c r="AO27" s="271"/>
      <c r="AP27" s="270">
        <v>552</v>
      </c>
      <c r="AQ27" s="270">
        <v>3584</v>
      </c>
      <c r="AR27" s="270">
        <v>779</v>
      </c>
      <c r="AS27" s="1133" t="s">
        <v>197</v>
      </c>
      <c r="AT27" s="1133"/>
      <c r="AU27" s="172" t="s">
        <v>198</v>
      </c>
      <c r="AV27" s="24" t="s">
        <v>143</v>
      </c>
      <c r="AW27" s="270">
        <v>714</v>
      </c>
      <c r="AX27" s="270">
        <v>990</v>
      </c>
      <c r="AY27" s="270">
        <v>858</v>
      </c>
      <c r="AZ27" s="271"/>
      <c r="BA27" s="270">
        <v>718</v>
      </c>
      <c r="BB27" s="270">
        <v>1114</v>
      </c>
      <c r="BC27" s="270">
        <v>864</v>
      </c>
      <c r="BD27" s="1133" t="s">
        <v>197</v>
      </c>
      <c r="BE27" s="1133"/>
      <c r="BF27" s="172" t="s">
        <v>198</v>
      </c>
      <c r="BG27" s="24" t="s">
        <v>143</v>
      </c>
      <c r="BH27" s="468">
        <v>726</v>
      </c>
      <c r="BI27" s="468">
        <v>4292</v>
      </c>
      <c r="BJ27" s="468">
        <v>1739</v>
      </c>
      <c r="BK27" s="470"/>
      <c r="BL27" s="468">
        <v>716</v>
      </c>
      <c r="BM27" s="468">
        <v>4286</v>
      </c>
      <c r="BN27" s="468">
        <v>1742</v>
      </c>
      <c r="BO27" s="1133" t="s">
        <v>197</v>
      </c>
      <c r="BP27" s="1133"/>
      <c r="BQ27" s="172" t="s">
        <v>198</v>
      </c>
      <c r="BR27" s="24" t="s">
        <v>143</v>
      </c>
      <c r="BS27" s="468">
        <v>836</v>
      </c>
      <c r="BT27" s="468">
        <v>2926</v>
      </c>
      <c r="BU27" s="468">
        <v>1510</v>
      </c>
      <c r="BV27" s="470"/>
      <c r="BW27" s="468">
        <v>852</v>
      </c>
      <c r="BX27" s="468">
        <v>2940</v>
      </c>
      <c r="BY27" s="468">
        <v>1497</v>
      </c>
      <c r="BZ27" s="1140"/>
      <c r="CA27" s="1140"/>
      <c r="CB27" s="303"/>
      <c r="CC27" s="29"/>
      <c r="CD27" s="304"/>
      <c r="CE27" s="304"/>
      <c r="CF27" s="304"/>
      <c r="CG27" s="304"/>
      <c r="CH27" s="304"/>
      <c r="CI27" s="304"/>
      <c r="CJ27" s="304"/>
    </row>
    <row r="28" spans="1:88" ht="21" customHeight="1">
      <c r="A28" s="1132" t="s">
        <v>199</v>
      </c>
      <c r="B28" s="1132"/>
      <c r="C28" s="172" t="s">
        <v>144</v>
      </c>
      <c r="D28" s="251"/>
      <c r="E28" s="271">
        <v>7.2</v>
      </c>
      <c r="F28" s="270">
        <v>8</v>
      </c>
      <c r="G28" s="271">
        <v>7.3</v>
      </c>
      <c r="H28" s="271"/>
      <c r="I28" s="271">
        <v>7.1</v>
      </c>
      <c r="J28" s="270">
        <v>8</v>
      </c>
      <c r="K28" s="272">
        <v>7.54</v>
      </c>
      <c r="L28" s="1132" t="s">
        <v>199</v>
      </c>
      <c r="M28" s="1132"/>
      <c r="N28" s="172" t="s">
        <v>144</v>
      </c>
      <c r="O28" s="251"/>
      <c r="P28" s="87">
        <v>7</v>
      </c>
      <c r="Q28" s="614">
        <v>8.3000000000000007</v>
      </c>
      <c r="R28" s="87">
        <v>7.9</v>
      </c>
      <c r="S28" s="279"/>
      <c r="T28" s="87">
        <v>7</v>
      </c>
      <c r="U28" s="614">
        <v>8.3000000000000007</v>
      </c>
      <c r="V28" s="617">
        <v>7.67</v>
      </c>
      <c r="W28" s="1132" t="s">
        <v>199</v>
      </c>
      <c r="X28" s="1132"/>
      <c r="Y28" s="172" t="s">
        <v>144</v>
      </c>
      <c r="Z28" s="251"/>
      <c r="AA28" s="468">
        <v>6</v>
      </c>
      <c r="AB28" s="470">
        <v>8.6</v>
      </c>
      <c r="AC28" s="470">
        <v>7.1</v>
      </c>
      <c r="AD28" s="469"/>
      <c r="AE28" s="468">
        <v>6</v>
      </c>
      <c r="AF28" s="469">
        <v>8.35</v>
      </c>
      <c r="AG28" s="469">
        <v>7.04</v>
      </c>
      <c r="AH28" s="1132" t="s">
        <v>199</v>
      </c>
      <c r="AI28" s="1132"/>
      <c r="AJ28" s="172" t="s">
        <v>144</v>
      </c>
      <c r="AK28" s="251"/>
      <c r="AL28" s="271">
        <v>6.4</v>
      </c>
      <c r="AM28" s="270">
        <v>8</v>
      </c>
      <c r="AN28" s="272">
        <v>7.48</v>
      </c>
      <c r="AO28" s="272"/>
      <c r="AP28" s="271">
        <v>6.3</v>
      </c>
      <c r="AQ28" s="271">
        <v>8.6</v>
      </c>
      <c r="AR28" s="272">
        <v>7.25</v>
      </c>
      <c r="AS28" s="1132" t="s">
        <v>199</v>
      </c>
      <c r="AT28" s="1132"/>
      <c r="AU28" s="172" t="s">
        <v>144</v>
      </c>
      <c r="AV28" s="251"/>
      <c r="AW28" s="271">
        <v>6.9</v>
      </c>
      <c r="AX28" s="271">
        <v>8.3000000000000007</v>
      </c>
      <c r="AY28" s="271">
        <v>7.5</v>
      </c>
      <c r="AZ28" s="272"/>
      <c r="BA28" s="271">
        <v>6.7</v>
      </c>
      <c r="BB28" s="271">
        <v>8.1999999999999993</v>
      </c>
      <c r="BC28" s="272">
        <v>7.47</v>
      </c>
      <c r="BD28" s="1132" t="s">
        <v>199</v>
      </c>
      <c r="BE28" s="1132"/>
      <c r="BF28" s="172" t="s">
        <v>144</v>
      </c>
      <c r="BG28" s="251"/>
      <c r="BH28" s="470">
        <v>7.3</v>
      </c>
      <c r="BI28" s="470">
        <v>8.4</v>
      </c>
      <c r="BJ28" s="469">
        <v>7.89</v>
      </c>
      <c r="BK28" s="470"/>
      <c r="BL28" s="470">
        <v>7.1</v>
      </c>
      <c r="BM28" s="470">
        <v>8.5</v>
      </c>
      <c r="BN28" s="469">
        <v>7.77</v>
      </c>
      <c r="BO28" s="1132" t="s">
        <v>199</v>
      </c>
      <c r="BP28" s="1132"/>
      <c r="BQ28" s="172" t="s">
        <v>144</v>
      </c>
      <c r="BR28" s="251"/>
      <c r="BS28" s="470">
        <v>6.9</v>
      </c>
      <c r="BT28" s="470">
        <v>8.5</v>
      </c>
      <c r="BU28" s="469">
        <v>7.93</v>
      </c>
      <c r="BV28" s="469"/>
      <c r="BW28" s="470">
        <v>6.9</v>
      </c>
      <c r="BX28" s="470">
        <v>8.4</v>
      </c>
      <c r="BY28" s="469">
        <v>7.85</v>
      </c>
      <c r="BZ28" s="1139"/>
      <c r="CA28" s="1139"/>
      <c r="CB28" s="303"/>
      <c r="CC28" s="29"/>
      <c r="CD28" s="304"/>
      <c r="CE28" s="304"/>
      <c r="CF28" s="304"/>
      <c r="CG28" s="304"/>
      <c r="CH28" s="304"/>
      <c r="CI28" s="304"/>
      <c r="CJ28" s="304"/>
    </row>
    <row r="29" spans="1:88" ht="21" customHeight="1">
      <c r="A29" s="1132" t="s">
        <v>200</v>
      </c>
      <c r="B29" s="1132"/>
      <c r="C29" s="172" t="s">
        <v>201</v>
      </c>
      <c r="D29" s="24" t="s">
        <v>143</v>
      </c>
      <c r="E29" s="270">
        <v>12</v>
      </c>
      <c r="F29" s="270">
        <v>19</v>
      </c>
      <c r="G29" s="270">
        <v>15</v>
      </c>
      <c r="H29" s="271"/>
      <c r="I29" s="273">
        <v>8</v>
      </c>
      <c r="J29" s="273">
        <v>110</v>
      </c>
      <c r="K29" s="273">
        <v>25</v>
      </c>
      <c r="L29" s="1132" t="s">
        <v>200</v>
      </c>
      <c r="M29" s="1132"/>
      <c r="N29" s="172" t="s">
        <v>201</v>
      </c>
      <c r="O29" s="24" t="s">
        <v>143</v>
      </c>
      <c r="P29" s="87">
        <v>71</v>
      </c>
      <c r="Q29" s="614">
        <v>220</v>
      </c>
      <c r="R29" s="87">
        <v>113</v>
      </c>
      <c r="S29" s="279"/>
      <c r="T29" s="87">
        <v>73</v>
      </c>
      <c r="U29" s="614">
        <v>235</v>
      </c>
      <c r="V29" s="617">
        <v>113</v>
      </c>
      <c r="W29" s="1132" t="s">
        <v>200</v>
      </c>
      <c r="X29" s="1132"/>
      <c r="Y29" s="172" t="s">
        <v>201</v>
      </c>
      <c r="Z29" s="24" t="s">
        <v>143</v>
      </c>
      <c r="AA29" s="468">
        <v>94</v>
      </c>
      <c r="AB29" s="468">
        <v>428</v>
      </c>
      <c r="AC29" s="468">
        <v>128</v>
      </c>
      <c r="AD29" s="470"/>
      <c r="AE29" s="468">
        <v>94</v>
      </c>
      <c r="AF29" s="468">
        <v>430</v>
      </c>
      <c r="AG29" s="468">
        <v>130</v>
      </c>
      <c r="AH29" s="1132" t="s">
        <v>200</v>
      </c>
      <c r="AI29" s="1132"/>
      <c r="AJ29" s="172" t="s">
        <v>201</v>
      </c>
      <c r="AK29" s="24" t="s">
        <v>143</v>
      </c>
      <c r="AL29" s="270">
        <v>76</v>
      </c>
      <c r="AM29" s="270">
        <v>965</v>
      </c>
      <c r="AN29" s="270">
        <v>120</v>
      </c>
      <c r="AO29" s="271"/>
      <c r="AP29" s="270">
        <v>75</v>
      </c>
      <c r="AQ29" s="270">
        <v>980</v>
      </c>
      <c r="AR29" s="270">
        <v>119</v>
      </c>
      <c r="AS29" s="1132" t="s">
        <v>200</v>
      </c>
      <c r="AT29" s="1132"/>
      <c r="AU29" s="172" t="s">
        <v>201</v>
      </c>
      <c r="AV29" s="24" t="s">
        <v>143</v>
      </c>
      <c r="AW29" s="270">
        <v>114</v>
      </c>
      <c r="AX29" s="270">
        <v>177</v>
      </c>
      <c r="AY29" s="270">
        <v>138</v>
      </c>
      <c r="AZ29" s="271"/>
      <c r="BA29" s="270">
        <v>115</v>
      </c>
      <c r="BB29" s="270">
        <v>177</v>
      </c>
      <c r="BC29" s="270">
        <v>138</v>
      </c>
      <c r="BD29" s="1132" t="s">
        <v>200</v>
      </c>
      <c r="BE29" s="1132"/>
      <c r="BF29" s="172" t="s">
        <v>201</v>
      </c>
      <c r="BG29" s="24" t="s">
        <v>143</v>
      </c>
      <c r="BH29" s="468">
        <v>128</v>
      </c>
      <c r="BI29" s="468">
        <v>1246</v>
      </c>
      <c r="BJ29" s="468">
        <v>453</v>
      </c>
      <c r="BK29" s="470"/>
      <c r="BL29" s="468">
        <v>124</v>
      </c>
      <c r="BM29" s="468">
        <v>1255</v>
      </c>
      <c r="BN29" s="468">
        <v>454</v>
      </c>
      <c r="BO29" s="1132" t="s">
        <v>200</v>
      </c>
      <c r="BP29" s="1132"/>
      <c r="BQ29" s="172" t="s">
        <v>201</v>
      </c>
      <c r="BR29" s="24" t="s">
        <v>143</v>
      </c>
      <c r="BS29" s="474">
        <v>210</v>
      </c>
      <c r="BT29" s="474">
        <v>815</v>
      </c>
      <c r="BU29" s="474">
        <v>424</v>
      </c>
      <c r="BV29" s="469"/>
      <c r="BW29" s="468">
        <v>210</v>
      </c>
      <c r="BX29" s="468">
        <v>865</v>
      </c>
      <c r="BY29" s="468">
        <v>425</v>
      </c>
      <c r="BZ29" s="1139"/>
      <c r="CA29" s="1139"/>
      <c r="CB29" s="303"/>
      <c r="CC29" s="29"/>
      <c r="CD29" s="304"/>
      <c r="CE29" s="304"/>
      <c r="CF29" s="304"/>
      <c r="CG29" s="304"/>
      <c r="CH29" s="304"/>
      <c r="CI29" s="304"/>
      <c r="CJ29" s="304"/>
    </row>
    <row r="30" spans="1:88" ht="21" customHeight="1">
      <c r="A30" s="1132" t="s">
        <v>202</v>
      </c>
      <c r="B30" s="1132"/>
      <c r="C30" s="172" t="s">
        <v>203</v>
      </c>
      <c r="D30" s="24" t="s">
        <v>143</v>
      </c>
      <c r="E30" s="270">
        <v>36</v>
      </c>
      <c r="F30" s="270">
        <v>60</v>
      </c>
      <c r="G30" s="270">
        <v>43</v>
      </c>
      <c r="H30" s="274"/>
      <c r="I30" s="270">
        <v>20</v>
      </c>
      <c r="J30" s="270">
        <v>160</v>
      </c>
      <c r="K30" s="270">
        <v>52</v>
      </c>
      <c r="L30" s="1132" t="s">
        <v>202</v>
      </c>
      <c r="M30" s="1132"/>
      <c r="N30" s="172" t="s">
        <v>203</v>
      </c>
      <c r="O30" s="24" t="s">
        <v>143</v>
      </c>
      <c r="P30" s="87">
        <v>60</v>
      </c>
      <c r="Q30" s="614">
        <v>120</v>
      </c>
      <c r="R30" s="87">
        <v>84</v>
      </c>
      <c r="S30" s="279"/>
      <c r="T30" s="87">
        <v>57</v>
      </c>
      <c r="U30" s="614">
        <v>130</v>
      </c>
      <c r="V30" s="617">
        <v>84</v>
      </c>
      <c r="W30" s="1132" t="s">
        <v>202</v>
      </c>
      <c r="X30" s="1132"/>
      <c r="Y30" s="172" t="s">
        <v>203</v>
      </c>
      <c r="Z30" s="24" t="s">
        <v>143</v>
      </c>
      <c r="AA30" s="471">
        <v>65</v>
      </c>
      <c r="AB30" s="471">
        <v>370</v>
      </c>
      <c r="AC30" s="471">
        <v>87</v>
      </c>
      <c r="AD30" s="472"/>
      <c r="AE30" s="468">
        <v>65</v>
      </c>
      <c r="AF30" s="468">
        <v>373</v>
      </c>
      <c r="AG30" s="468">
        <v>87</v>
      </c>
      <c r="AH30" s="1132" t="s">
        <v>202</v>
      </c>
      <c r="AI30" s="1132"/>
      <c r="AJ30" s="172" t="s">
        <v>203</v>
      </c>
      <c r="AK30" s="24" t="s">
        <v>143</v>
      </c>
      <c r="AL30" s="270">
        <v>63</v>
      </c>
      <c r="AM30" s="270">
        <v>580</v>
      </c>
      <c r="AN30" s="270">
        <v>129</v>
      </c>
      <c r="AO30" s="274"/>
      <c r="AP30" s="270">
        <v>64</v>
      </c>
      <c r="AQ30" s="270">
        <v>582</v>
      </c>
      <c r="AR30" s="270">
        <v>102</v>
      </c>
      <c r="AS30" s="1132" t="s">
        <v>202</v>
      </c>
      <c r="AT30" s="1132"/>
      <c r="AU30" s="172" t="s">
        <v>203</v>
      </c>
      <c r="AV30" s="24" t="s">
        <v>143</v>
      </c>
      <c r="AW30" s="273">
        <v>65</v>
      </c>
      <c r="AX30" s="273">
        <v>140</v>
      </c>
      <c r="AY30" s="273">
        <v>109</v>
      </c>
      <c r="AZ30" s="274"/>
      <c r="BA30" s="270">
        <v>65</v>
      </c>
      <c r="BB30" s="270">
        <v>141</v>
      </c>
      <c r="BC30" s="270">
        <v>109</v>
      </c>
      <c r="BD30" s="1132" t="s">
        <v>202</v>
      </c>
      <c r="BE30" s="1132"/>
      <c r="BF30" s="172" t="s">
        <v>203</v>
      </c>
      <c r="BG30" s="24" t="s">
        <v>143</v>
      </c>
      <c r="BH30" s="471">
        <v>91</v>
      </c>
      <c r="BI30" s="471">
        <v>279</v>
      </c>
      <c r="BJ30" s="471">
        <v>156</v>
      </c>
      <c r="BK30" s="472"/>
      <c r="BL30" s="468">
        <v>80</v>
      </c>
      <c r="BM30" s="468">
        <v>289</v>
      </c>
      <c r="BN30" s="468">
        <v>156</v>
      </c>
      <c r="BO30" s="1132" t="s">
        <v>202</v>
      </c>
      <c r="BP30" s="1132"/>
      <c r="BQ30" s="172" t="s">
        <v>203</v>
      </c>
      <c r="BR30" s="24" t="s">
        <v>143</v>
      </c>
      <c r="BS30" s="468">
        <v>48</v>
      </c>
      <c r="BT30" s="468">
        <v>995</v>
      </c>
      <c r="BU30" s="468">
        <v>142</v>
      </c>
      <c r="BV30" s="472"/>
      <c r="BW30" s="468">
        <v>50</v>
      </c>
      <c r="BX30" s="468">
        <v>1050</v>
      </c>
      <c r="BY30" s="468">
        <v>142</v>
      </c>
      <c r="BZ30" s="1139"/>
      <c r="CA30" s="1139"/>
      <c r="CB30" s="303"/>
      <c r="CC30" s="29"/>
      <c r="CD30" s="304"/>
      <c r="CE30" s="304"/>
      <c r="CF30" s="304"/>
      <c r="CG30" s="304"/>
      <c r="CH30" s="304"/>
      <c r="CI30" s="304"/>
      <c r="CJ30" s="304"/>
    </row>
    <row r="31" spans="1:88" ht="21" customHeight="1">
      <c r="A31" s="1132" t="s">
        <v>204</v>
      </c>
      <c r="B31" s="1132"/>
      <c r="C31" s="172" t="s">
        <v>205</v>
      </c>
      <c r="D31" s="24" t="s">
        <v>143</v>
      </c>
      <c r="E31" s="270">
        <v>13</v>
      </c>
      <c r="F31" s="270">
        <v>20</v>
      </c>
      <c r="G31" s="270">
        <v>18</v>
      </c>
      <c r="H31" s="271"/>
      <c r="I31" s="270">
        <v>11</v>
      </c>
      <c r="J31" s="270">
        <v>82</v>
      </c>
      <c r="K31" s="270">
        <v>30</v>
      </c>
      <c r="L31" s="1132" t="s">
        <v>204</v>
      </c>
      <c r="M31" s="1132"/>
      <c r="N31" s="172" t="s">
        <v>205</v>
      </c>
      <c r="O31" s="24" t="s">
        <v>143</v>
      </c>
      <c r="P31" s="87">
        <v>17</v>
      </c>
      <c r="Q31" s="614">
        <v>77</v>
      </c>
      <c r="R31" s="87">
        <v>35</v>
      </c>
      <c r="S31" s="279"/>
      <c r="T31" s="87">
        <v>20</v>
      </c>
      <c r="U31" s="614">
        <v>62</v>
      </c>
      <c r="V31" s="617">
        <v>35</v>
      </c>
      <c r="W31" s="1132" t="s">
        <v>204</v>
      </c>
      <c r="X31" s="1132"/>
      <c r="Y31" s="172" t="s">
        <v>205</v>
      </c>
      <c r="Z31" s="24" t="s">
        <v>143</v>
      </c>
      <c r="AA31" s="468">
        <v>22</v>
      </c>
      <c r="AB31" s="468">
        <v>79</v>
      </c>
      <c r="AC31" s="468">
        <v>37</v>
      </c>
      <c r="AD31" s="470"/>
      <c r="AE31" s="468">
        <v>23</v>
      </c>
      <c r="AF31" s="468">
        <v>79</v>
      </c>
      <c r="AG31" s="468">
        <v>37</v>
      </c>
      <c r="AH31" s="1132" t="s">
        <v>204</v>
      </c>
      <c r="AI31" s="1132"/>
      <c r="AJ31" s="172" t="s">
        <v>205</v>
      </c>
      <c r="AK31" s="24" t="s">
        <v>143</v>
      </c>
      <c r="AL31" s="270">
        <v>22</v>
      </c>
      <c r="AM31" s="270">
        <v>49</v>
      </c>
      <c r="AN31" s="270">
        <v>35</v>
      </c>
      <c r="AO31" s="271"/>
      <c r="AP31" s="270">
        <v>21</v>
      </c>
      <c r="AQ31" s="270">
        <v>56</v>
      </c>
      <c r="AR31" s="270">
        <v>35</v>
      </c>
      <c r="AS31" s="1132" t="s">
        <v>204</v>
      </c>
      <c r="AT31" s="1132"/>
      <c r="AU31" s="172" t="s">
        <v>205</v>
      </c>
      <c r="AV31" s="24" t="s">
        <v>143</v>
      </c>
      <c r="AW31" s="270">
        <v>15</v>
      </c>
      <c r="AX31" s="270">
        <v>55</v>
      </c>
      <c r="AY31" s="270">
        <v>41</v>
      </c>
      <c r="AZ31" s="271"/>
      <c r="BA31" s="270">
        <v>15</v>
      </c>
      <c r="BB31" s="270">
        <v>55</v>
      </c>
      <c r="BC31" s="270">
        <v>40</v>
      </c>
      <c r="BD31" s="1132" t="s">
        <v>204</v>
      </c>
      <c r="BE31" s="1132"/>
      <c r="BF31" s="172" t="s">
        <v>205</v>
      </c>
      <c r="BG31" s="24" t="s">
        <v>143</v>
      </c>
      <c r="BH31" s="468">
        <v>19</v>
      </c>
      <c r="BI31" s="468">
        <v>225</v>
      </c>
      <c r="BJ31" s="468">
        <v>77</v>
      </c>
      <c r="BK31" s="470"/>
      <c r="BL31" s="468">
        <v>17</v>
      </c>
      <c r="BM31" s="468">
        <v>227</v>
      </c>
      <c r="BN31" s="468">
        <v>76</v>
      </c>
      <c r="BO31" s="1132" t="s">
        <v>204</v>
      </c>
      <c r="BP31" s="1132"/>
      <c r="BQ31" s="172" t="s">
        <v>205</v>
      </c>
      <c r="BR31" s="24" t="s">
        <v>143</v>
      </c>
      <c r="BS31" s="468">
        <v>29</v>
      </c>
      <c r="BT31" s="468">
        <v>212</v>
      </c>
      <c r="BU31" s="468">
        <v>71</v>
      </c>
      <c r="BV31" s="470"/>
      <c r="BW31" s="468">
        <v>22</v>
      </c>
      <c r="BX31" s="468">
        <v>198</v>
      </c>
      <c r="BY31" s="468">
        <v>71</v>
      </c>
      <c r="BZ31" s="1139"/>
      <c r="CA31" s="1139"/>
      <c r="CB31" s="303"/>
      <c r="CC31" s="29"/>
      <c r="CD31" s="304"/>
      <c r="CE31" s="304"/>
      <c r="CF31" s="304"/>
      <c r="CG31" s="304"/>
      <c r="CH31" s="304"/>
      <c r="CI31" s="304"/>
      <c r="CJ31" s="304"/>
    </row>
    <row r="32" spans="1:88" ht="21" customHeight="1">
      <c r="A32" s="1132" t="s">
        <v>206</v>
      </c>
      <c r="B32" s="1132"/>
      <c r="C32" s="173" t="s">
        <v>207</v>
      </c>
      <c r="D32" s="174" t="s">
        <v>156</v>
      </c>
      <c r="E32" s="270">
        <v>322</v>
      </c>
      <c r="F32" s="270">
        <v>450</v>
      </c>
      <c r="G32" s="270">
        <v>381</v>
      </c>
      <c r="H32" s="275"/>
      <c r="I32" s="270">
        <v>319</v>
      </c>
      <c r="J32" s="270">
        <v>1500</v>
      </c>
      <c r="K32" s="270">
        <v>595</v>
      </c>
      <c r="L32" s="1132" t="s">
        <v>206</v>
      </c>
      <c r="M32" s="1132"/>
      <c r="N32" s="173" t="s">
        <v>207</v>
      </c>
      <c r="O32" s="174" t="s">
        <v>156</v>
      </c>
      <c r="P32" s="87">
        <v>639</v>
      </c>
      <c r="Q32" s="730">
        <v>1834</v>
      </c>
      <c r="R32" s="730">
        <v>976</v>
      </c>
      <c r="S32" s="732"/>
      <c r="T32" s="730">
        <v>627</v>
      </c>
      <c r="U32" s="730">
        <v>1520</v>
      </c>
      <c r="V32" s="730">
        <v>980</v>
      </c>
      <c r="W32" s="1132" t="s">
        <v>206</v>
      </c>
      <c r="X32" s="1132"/>
      <c r="Y32" s="173" t="s">
        <v>207</v>
      </c>
      <c r="Z32" s="174" t="s">
        <v>156</v>
      </c>
      <c r="AA32" s="468">
        <v>963</v>
      </c>
      <c r="AB32" s="468">
        <v>4120</v>
      </c>
      <c r="AC32" s="468">
        <v>1164</v>
      </c>
      <c r="AD32" s="473"/>
      <c r="AE32" s="474">
        <v>972</v>
      </c>
      <c r="AF32" s="474">
        <v>4090</v>
      </c>
      <c r="AG32" s="474">
        <v>1164</v>
      </c>
      <c r="AH32" s="1132" t="s">
        <v>206</v>
      </c>
      <c r="AI32" s="1132"/>
      <c r="AJ32" s="173" t="s">
        <v>207</v>
      </c>
      <c r="AK32" s="174" t="s">
        <v>156</v>
      </c>
      <c r="AL32" s="270">
        <v>974</v>
      </c>
      <c r="AM32" s="270">
        <v>4430</v>
      </c>
      <c r="AN32" s="270">
        <v>1239</v>
      </c>
      <c r="AO32" s="275"/>
      <c r="AP32" s="276">
        <v>913</v>
      </c>
      <c r="AQ32" s="276">
        <v>4520</v>
      </c>
      <c r="AR32" s="276">
        <v>1226</v>
      </c>
      <c r="AS32" s="1132" t="s">
        <v>206</v>
      </c>
      <c r="AT32" s="1132"/>
      <c r="AU32" s="173" t="s">
        <v>207</v>
      </c>
      <c r="AV32" s="174" t="s">
        <v>156</v>
      </c>
      <c r="AW32" s="270">
        <v>1079</v>
      </c>
      <c r="AX32" s="270">
        <v>1676</v>
      </c>
      <c r="AY32" s="270">
        <v>1308</v>
      </c>
      <c r="AZ32" s="275"/>
      <c r="BA32" s="276">
        <v>1087</v>
      </c>
      <c r="BB32" s="276">
        <v>1684</v>
      </c>
      <c r="BC32" s="276">
        <v>1304</v>
      </c>
      <c r="BD32" s="1132" t="s">
        <v>206</v>
      </c>
      <c r="BE32" s="1132"/>
      <c r="BF32" s="173" t="s">
        <v>207</v>
      </c>
      <c r="BG32" s="174" t="s">
        <v>156</v>
      </c>
      <c r="BH32" s="468">
        <v>1090</v>
      </c>
      <c r="BI32" s="468">
        <v>6111</v>
      </c>
      <c r="BJ32" s="468">
        <v>2628</v>
      </c>
      <c r="BK32" s="473"/>
      <c r="BL32" s="474">
        <v>335</v>
      </c>
      <c r="BM32" s="474">
        <v>6130</v>
      </c>
      <c r="BN32" s="474">
        <v>2627</v>
      </c>
      <c r="BO32" s="1132" t="s">
        <v>206</v>
      </c>
      <c r="BP32" s="1132"/>
      <c r="BQ32" s="173" t="s">
        <v>207</v>
      </c>
      <c r="BR32" s="174" t="s">
        <v>156</v>
      </c>
      <c r="BS32" s="468">
        <v>1421</v>
      </c>
      <c r="BT32" s="468">
        <v>3490</v>
      </c>
      <c r="BU32" s="468">
        <v>2290</v>
      </c>
      <c r="BV32" s="473"/>
      <c r="BW32" s="474">
        <v>1429</v>
      </c>
      <c r="BX32" s="474">
        <v>3390</v>
      </c>
      <c r="BY32" s="474">
        <v>2289</v>
      </c>
      <c r="BZ32" s="1139"/>
      <c r="CA32" s="1139"/>
      <c r="CB32" s="303"/>
      <c r="CC32" s="29"/>
      <c r="CD32" s="304"/>
      <c r="CE32" s="304"/>
      <c r="CF32" s="304"/>
      <c r="CG32" s="304"/>
      <c r="CH32" s="304"/>
      <c r="CI32" s="304"/>
      <c r="CJ32" s="304"/>
    </row>
    <row r="33" spans="1:88" ht="21" customHeight="1">
      <c r="A33" s="1138" t="s">
        <v>208</v>
      </c>
      <c r="B33" s="1138"/>
      <c r="C33" s="172" t="s">
        <v>209</v>
      </c>
      <c r="D33" s="24" t="s">
        <v>143</v>
      </c>
      <c r="E33" s="276">
        <v>8</v>
      </c>
      <c r="F33" s="276">
        <v>15</v>
      </c>
      <c r="G33" s="276">
        <v>10</v>
      </c>
      <c r="H33" s="275"/>
      <c r="I33" s="270">
        <v>7</v>
      </c>
      <c r="J33" s="270">
        <v>128</v>
      </c>
      <c r="K33" s="270">
        <v>25</v>
      </c>
      <c r="L33" s="1138" t="s">
        <v>208</v>
      </c>
      <c r="M33" s="1138"/>
      <c r="N33" s="172" t="s">
        <v>209</v>
      </c>
      <c r="O33" s="24" t="s">
        <v>143</v>
      </c>
      <c r="P33" s="87">
        <v>45</v>
      </c>
      <c r="Q33" s="614">
        <v>150</v>
      </c>
      <c r="R33" s="87">
        <v>68</v>
      </c>
      <c r="S33" s="279"/>
      <c r="T33" s="87">
        <v>43</v>
      </c>
      <c r="U33" s="614">
        <v>130</v>
      </c>
      <c r="V33" s="617">
        <v>68</v>
      </c>
      <c r="W33" s="1138" t="s">
        <v>208</v>
      </c>
      <c r="X33" s="1138"/>
      <c r="Y33" s="172" t="s">
        <v>209</v>
      </c>
      <c r="Z33" s="24" t="s">
        <v>143</v>
      </c>
      <c r="AA33" s="468">
        <v>58</v>
      </c>
      <c r="AB33" s="468">
        <v>370</v>
      </c>
      <c r="AC33" s="468">
        <v>93</v>
      </c>
      <c r="AD33" s="473"/>
      <c r="AE33" s="474">
        <v>60</v>
      </c>
      <c r="AF33" s="474">
        <v>368</v>
      </c>
      <c r="AG33" s="474">
        <v>94</v>
      </c>
      <c r="AH33" s="1138" t="s">
        <v>208</v>
      </c>
      <c r="AI33" s="1138"/>
      <c r="AJ33" s="172" t="s">
        <v>209</v>
      </c>
      <c r="AK33" s="24" t="s">
        <v>143</v>
      </c>
      <c r="AL33" s="87">
        <v>64</v>
      </c>
      <c r="AM33" s="87">
        <v>655</v>
      </c>
      <c r="AN33" s="87">
        <v>106</v>
      </c>
      <c r="AO33" s="275"/>
      <c r="AP33" s="87">
        <v>10</v>
      </c>
      <c r="AQ33" s="87">
        <v>668</v>
      </c>
      <c r="AR33" s="87">
        <v>104</v>
      </c>
      <c r="AS33" s="1138" t="s">
        <v>208</v>
      </c>
      <c r="AT33" s="1138"/>
      <c r="AU33" s="172" t="s">
        <v>209</v>
      </c>
      <c r="AV33" s="24" t="s">
        <v>143</v>
      </c>
      <c r="AW33" s="270">
        <v>70</v>
      </c>
      <c r="AX33" s="270">
        <v>139</v>
      </c>
      <c r="AY33" s="270">
        <v>93</v>
      </c>
      <c r="AZ33" s="275"/>
      <c r="BA33" s="276">
        <v>71</v>
      </c>
      <c r="BB33" s="276">
        <v>139</v>
      </c>
      <c r="BC33" s="276">
        <v>93</v>
      </c>
      <c r="BD33" s="1138" t="s">
        <v>208</v>
      </c>
      <c r="BE33" s="1138"/>
      <c r="BF33" s="172" t="s">
        <v>209</v>
      </c>
      <c r="BG33" s="24" t="s">
        <v>143</v>
      </c>
      <c r="BH33" s="468">
        <v>81</v>
      </c>
      <c r="BI33" s="468">
        <v>876</v>
      </c>
      <c r="BJ33" s="468">
        <v>307</v>
      </c>
      <c r="BK33" s="473"/>
      <c r="BL33" s="474">
        <v>77</v>
      </c>
      <c r="BM33" s="474">
        <v>878</v>
      </c>
      <c r="BN33" s="474">
        <v>307</v>
      </c>
      <c r="BO33" s="1138" t="s">
        <v>208</v>
      </c>
      <c r="BP33" s="1138"/>
      <c r="BQ33" s="172" t="s">
        <v>209</v>
      </c>
      <c r="BR33" s="24" t="s">
        <v>143</v>
      </c>
      <c r="BS33" s="279" t="s">
        <v>359</v>
      </c>
      <c r="BT33" s="279" t="s">
        <v>359</v>
      </c>
      <c r="BU33" s="279" t="s">
        <v>359</v>
      </c>
      <c r="BV33" s="279"/>
      <c r="BW33" s="279" t="s">
        <v>359</v>
      </c>
      <c r="BX33" s="279" t="s">
        <v>359</v>
      </c>
      <c r="BY33" s="279" t="s">
        <v>359</v>
      </c>
      <c r="BZ33" s="1130"/>
      <c r="CA33" s="1130"/>
      <c r="CB33" s="303"/>
      <c r="CC33" s="29"/>
      <c r="CD33" s="304"/>
      <c r="CE33" s="304"/>
      <c r="CF33" s="304"/>
      <c r="CG33" s="304"/>
      <c r="CH33" s="304"/>
      <c r="CI33" s="304"/>
      <c r="CJ33" s="304"/>
    </row>
    <row r="34" spans="1:88" ht="21" customHeight="1">
      <c r="A34" s="1138" t="s">
        <v>210</v>
      </c>
      <c r="B34" s="1138"/>
      <c r="C34" s="172" t="s">
        <v>211</v>
      </c>
      <c r="D34" s="24" t="s">
        <v>143</v>
      </c>
      <c r="E34" s="275">
        <v>1.4</v>
      </c>
      <c r="F34" s="275">
        <v>2.2000000000000002</v>
      </c>
      <c r="G34" s="275">
        <v>1.6</v>
      </c>
      <c r="H34" s="275"/>
      <c r="I34" s="275">
        <v>0.7</v>
      </c>
      <c r="J34" s="276">
        <v>4</v>
      </c>
      <c r="K34" s="275">
        <v>1.6</v>
      </c>
      <c r="L34" s="1138" t="s">
        <v>210</v>
      </c>
      <c r="M34" s="1138"/>
      <c r="N34" s="172" t="s">
        <v>211</v>
      </c>
      <c r="O34" s="24" t="s">
        <v>143</v>
      </c>
      <c r="P34" s="87">
        <v>2.1</v>
      </c>
      <c r="Q34" s="614">
        <v>11.2</v>
      </c>
      <c r="R34" s="87">
        <v>3.6</v>
      </c>
      <c r="S34" s="279"/>
      <c r="T34" s="87">
        <v>2.1</v>
      </c>
      <c r="U34" s="614">
        <v>9</v>
      </c>
      <c r="V34" s="617">
        <v>3.6</v>
      </c>
      <c r="W34" s="1138" t="s">
        <v>210</v>
      </c>
      <c r="X34" s="1138"/>
      <c r="Y34" s="172" t="s">
        <v>211</v>
      </c>
      <c r="Z34" s="24" t="s">
        <v>143</v>
      </c>
      <c r="AA34" s="468">
        <v>1</v>
      </c>
      <c r="AB34" s="470">
        <v>6.1</v>
      </c>
      <c r="AC34" s="470">
        <v>3.4</v>
      </c>
      <c r="AD34" s="473"/>
      <c r="AE34" s="474">
        <v>2</v>
      </c>
      <c r="AF34" s="474">
        <v>10</v>
      </c>
      <c r="AG34" s="473">
        <v>3.4</v>
      </c>
      <c r="AH34" s="1138" t="s">
        <v>210</v>
      </c>
      <c r="AI34" s="1138"/>
      <c r="AJ34" s="172" t="s">
        <v>211</v>
      </c>
      <c r="AK34" s="24" t="s">
        <v>143</v>
      </c>
      <c r="AL34" s="87">
        <v>2.2000000000000002</v>
      </c>
      <c r="AM34" s="87">
        <v>8</v>
      </c>
      <c r="AN34" s="87">
        <v>3.4</v>
      </c>
      <c r="AO34" s="275"/>
      <c r="AP34" s="87">
        <v>2.2000000000000002</v>
      </c>
      <c r="AQ34" s="87">
        <v>10</v>
      </c>
      <c r="AR34" s="87">
        <v>3.3</v>
      </c>
      <c r="AS34" s="1138" t="s">
        <v>210</v>
      </c>
      <c r="AT34" s="1138"/>
      <c r="AU34" s="172" t="s">
        <v>211</v>
      </c>
      <c r="AV34" s="24" t="s">
        <v>143</v>
      </c>
      <c r="AW34" s="271">
        <v>3.3</v>
      </c>
      <c r="AX34" s="270">
        <v>9</v>
      </c>
      <c r="AY34" s="271">
        <v>5.2</v>
      </c>
      <c r="AZ34" s="275"/>
      <c r="BA34" s="275">
        <v>3.3</v>
      </c>
      <c r="BB34" s="276">
        <v>9</v>
      </c>
      <c r="BC34" s="275">
        <v>5.0999999999999996</v>
      </c>
      <c r="BD34" s="1138" t="s">
        <v>210</v>
      </c>
      <c r="BE34" s="1138"/>
      <c r="BF34" s="172" t="s">
        <v>211</v>
      </c>
      <c r="BG34" s="24" t="s">
        <v>143</v>
      </c>
      <c r="BH34" s="470">
        <v>3.2</v>
      </c>
      <c r="BI34" s="470">
        <v>16.2</v>
      </c>
      <c r="BJ34" s="469">
        <v>9.18</v>
      </c>
      <c r="BK34" s="475"/>
      <c r="BL34" s="474">
        <v>3</v>
      </c>
      <c r="BM34" s="473">
        <v>16.5</v>
      </c>
      <c r="BN34" s="473">
        <v>9.1</v>
      </c>
      <c r="BO34" s="1138" t="s">
        <v>210</v>
      </c>
      <c r="BP34" s="1138"/>
      <c r="BQ34" s="172" t="s">
        <v>211</v>
      </c>
      <c r="BR34" s="24" t="s">
        <v>143</v>
      </c>
      <c r="BS34" s="279" t="s">
        <v>359</v>
      </c>
      <c r="BT34" s="279" t="s">
        <v>359</v>
      </c>
      <c r="BU34" s="279" t="s">
        <v>359</v>
      </c>
      <c r="BV34" s="279"/>
      <c r="BW34" s="279" t="s">
        <v>359</v>
      </c>
      <c r="BX34" s="279" t="s">
        <v>359</v>
      </c>
      <c r="BY34" s="279" t="s">
        <v>359</v>
      </c>
      <c r="BZ34" s="1130"/>
      <c r="CA34" s="1130"/>
      <c r="CB34" s="303"/>
      <c r="CC34" s="29"/>
      <c r="CD34" s="304"/>
      <c r="CE34" s="304"/>
      <c r="CF34" s="304"/>
      <c r="CG34" s="304"/>
      <c r="CH34" s="304"/>
      <c r="CI34" s="304"/>
      <c r="CJ34" s="304"/>
    </row>
    <row r="35" spans="1:88" ht="21" customHeight="1" thickBot="1">
      <c r="A35" s="1137" t="s">
        <v>212</v>
      </c>
      <c r="B35" s="1137"/>
      <c r="C35" s="175" t="s">
        <v>213</v>
      </c>
      <c r="D35" s="176" t="s">
        <v>143</v>
      </c>
      <c r="E35" s="277">
        <v>26</v>
      </c>
      <c r="F35" s="277">
        <v>72</v>
      </c>
      <c r="G35" s="277">
        <v>38</v>
      </c>
      <c r="H35" s="278"/>
      <c r="I35" s="277">
        <v>11</v>
      </c>
      <c r="J35" s="277">
        <v>485</v>
      </c>
      <c r="K35" s="277">
        <v>99</v>
      </c>
      <c r="L35" s="1137" t="s">
        <v>212</v>
      </c>
      <c r="M35" s="1137"/>
      <c r="N35" s="175" t="s">
        <v>213</v>
      </c>
      <c r="O35" s="176" t="s">
        <v>143</v>
      </c>
      <c r="P35" s="87">
        <v>165</v>
      </c>
      <c r="Q35" s="614">
        <v>400</v>
      </c>
      <c r="R35" s="87">
        <v>253</v>
      </c>
      <c r="S35" s="280"/>
      <c r="T35" s="88">
        <v>170</v>
      </c>
      <c r="U35" s="731">
        <v>390</v>
      </c>
      <c r="V35" s="618">
        <v>253</v>
      </c>
      <c r="W35" s="1137" t="s">
        <v>212</v>
      </c>
      <c r="X35" s="1137"/>
      <c r="Y35" s="175" t="s">
        <v>213</v>
      </c>
      <c r="Z35" s="176" t="s">
        <v>143</v>
      </c>
      <c r="AA35" s="476">
        <v>166</v>
      </c>
      <c r="AB35" s="476">
        <v>1071</v>
      </c>
      <c r="AC35" s="476">
        <v>271</v>
      </c>
      <c r="AD35" s="477"/>
      <c r="AE35" s="476">
        <v>165</v>
      </c>
      <c r="AF35" s="476">
        <v>1064</v>
      </c>
      <c r="AG35" s="476">
        <v>269</v>
      </c>
      <c r="AH35" s="1137" t="s">
        <v>212</v>
      </c>
      <c r="AI35" s="1137"/>
      <c r="AJ35" s="175" t="s">
        <v>213</v>
      </c>
      <c r="AK35" s="176" t="s">
        <v>143</v>
      </c>
      <c r="AL35" s="277">
        <v>195</v>
      </c>
      <c r="AM35" s="277">
        <v>1532</v>
      </c>
      <c r="AN35" s="277">
        <v>285</v>
      </c>
      <c r="AO35" s="278"/>
      <c r="AP35" s="277">
        <v>200</v>
      </c>
      <c r="AQ35" s="277">
        <v>1535</v>
      </c>
      <c r="AR35" s="277">
        <v>282</v>
      </c>
      <c r="AS35" s="1137" t="s">
        <v>212</v>
      </c>
      <c r="AT35" s="1137"/>
      <c r="AU35" s="175" t="s">
        <v>213</v>
      </c>
      <c r="AV35" s="176" t="s">
        <v>143</v>
      </c>
      <c r="AW35" s="277">
        <v>241</v>
      </c>
      <c r="AX35" s="277">
        <v>420</v>
      </c>
      <c r="AY35" s="277">
        <v>328</v>
      </c>
      <c r="AZ35" s="278"/>
      <c r="BA35" s="277">
        <v>271</v>
      </c>
      <c r="BB35" s="277">
        <v>421</v>
      </c>
      <c r="BC35" s="277">
        <v>328</v>
      </c>
      <c r="BD35" s="1137" t="s">
        <v>212</v>
      </c>
      <c r="BE35" s="1137"/>
      <c r="BF35" s="175" t="s">
        <v>213</v>
      </c>
      <c r="BG35" s="176" t="s">
        <v>143</v>
      </c>
      <c r="BH35" s="476">
        <v>217</v>
      </c>
      <c r="BI35" s="476">
        <v>1487</v>
      </c>
      <c r="BJ35" s="476">
        <v>589</v>
      </c>
      <c r="BK35" s="477"/>
      <c r="BL35" s="476">
        <v>212</v>
      </c>
      <c r="BM35" s="476">
        <v>1491</v>
      </c>
      <c r="BN35" s="476">
        <v>607</v>
      </c>
      <c r="BO35" s="1137" t="s">
        <v>212</v>
      </c>
      <c r="BP35" s="1137"/>
      <c r="BQ35" s="175" t="s">
        <v>213</v>
      </c>
      <c r="BR35" s="176" t="s">
        <v>143</v>
      </c>
      <c r="BS35" s="476">
        <v>177</v>
      </c>
      <c r="BT35" s="476">
        <v>1624</v>
      </c>
      <c r="BU35" s="476">
        <v>462</v>
      </c>
      <c r="BV35" s="477"/>
      <c r="BW35" s="476">
        <v>178</v>
      </c>
      <c r="BX35" s="476">
        <v>1646</v>
      </c>
      <c r="BY35" s="476">
        <v>462</v>
      </c>
      <c r="BZ35" s="1130"/>
      <c r="CA35" s="1130"/>
      <c r="CB35" s="303"/>
      <c r="CC35" s="29"/>
      <c r="CD35" s="304"/>
      <c r="CE35" s="304"/>
      <c r="CF35" s="304"/>
      <c r="CG35" s="304"/>
      <c r="CH35" s="304"/>
      <c r="CI35" s="304"/>
      <c r="CJ35" s="304"/>
    </row>
    <row r="36" spans="1:88" s="199" customFormat="1" ht="25.5" customHeight="1" thickTop="1">
      <c r="A36" s="1004" t="s">
        <v>368</v>
      </c>
      <c r="B36" s="1004"/>
      <c r="C36" s="1004"/>
      <c r="D36" s="1004"/>
      <c r="E36" s="1004"/>
      <c r="F36" s="1004"/>
      <c r="G36" s="1004"/>
      <c r="H36" s="1004"/>
      <c r="I36" s="1004"/>
      <c r="J36" s="133"/>
      <c r="K36" s="198" t="s">
        <v>113</v>
      </c>
      <c r="L36" s="1134" t="s">
        <v>368</v>
      </c>
      <c r="M36" s="1134"/>
      <c r="N36" s="1134"/>
      <c r="O36" s="1134"/>
      <c r="P36" s="1134"/>
      <c r="Q36" s="1134"/>
      <c r="R36" s="1134"/>
      <c r="S36" s="1134"/>
      <c r="T36" s="133"/>
      <c r="U36" s="619"/>
      <c r="V36" s="198" t="s">
        <v>113</v>
      </c>
      <c r="W36" s="1004" t="s">
        <v>368</v>
      </c>
      <c r="X36" s="1004"/>
      <c r="Y36" s="1004"/>
      <c r="Z36" s="1004"/>
      <c r="AA36" s="1004"/>
      <c r="AB36" s="1004"/>
      <c r="AC36" s="1004"/>
      <c r="AD36" s="1004"/>
      <c r="AE36" s="1004"/>
      <c r="AF36" s="133"/>
      <c r="AG36" s="198" t="s">
        <v>113</v>
      </c>
      <c r="AH36" s="1135" t="s">
        <v>368</v>
      </c>
      <c r="AI36" s="1135"/>
      <c r="AJ36" s="1135"/>
      <c r="AK36" s="1135"/>
      <c r="AL36" s="1135"/>
      <c r="AM36" s="1135"/>
      <c r="AN36" s="1135"/>
      <c r="AO36" s="1135"/>
      <c r="AP36" s="1135"/>
      <c r="AQ36" s="133"/>
      <c r="AR36" s="198" t="s">
        <v>113</v>
      </c>
      <c r="AS36" s="1004" t="s">
        <v>368</v>
      </c>
      <c r="AT36" s="1004"/>
      <c r="AU36" s="1004"/>
      <c r="AV36" s="1004"/>
      <c r="AW36" s="1004"/>
      <c r="AX36" s="1004"/>
      <c r="AY36" s="1004"/>
      <c r="AZ36" s="1004"/>
      <c r="BA36" s="1004"/>
      <c r="BB36" s="564"/>
      <c r="BC36" s="198" t="s">
        <v>113</v>
      </c>
      <c r="BD36" s="1004" t="s">
        <v>368</v>
      </c>
      <c r="BE36" s="1004"/>
      <c r="BF36" s="1004"/>
      <c r="BG36" s="1004"/>
      <c r="BH36" s="1004"/>
      <c r="BI36" s="1004"/>
      <c r="BJ36" s="1004"/>
      <c r="BK36" s="1004"/>
      <c r="BL36" s="1004"/>
      <c r="BM36" s="133"/>
      <c r="BN36" s="198" t="s">
        <v>113</v>
      </c>
      <c r="BO36" s="1134" t="s">
        <v>360</v>
      </c>
      <c r="BP36" s="1134"/>
      <c r="BQ36" s="1134"/>
      <c r="BR36" s="1134"/>
      <c r="BS36" s="133"/>
      <c r="BT36" s="133"/>
      <c r="BU36" s="133"/>
      <c r="BV36" s="133"/>
      <c r="BW36" s="133"/>
      <c r="BX36" s="133"/>
      <c r="BY36" s="198" t="s">
        <v>113</v>
      </c>
      <c r="BZ36" s="605"/>
      <c r="CA36" s="605"/>
      <c r="CB36" s="161"/>
      <c r="CC36" s="162"/>
      <c r="CD36" s="133"/>
      <c r="CE36" s="133"/>
      <c r="CF36" s="133"/>
      <c r="CG36" s="133"/>
      <c r="CH36" s="133"/>
      <c r="CI36" s="133"/>
      <c r="CJ36" s="305"/>
    </row>
    <row r="37" spans="1:88" ht="20.25" customHeight="1">
      <c r="A37" s="1004"/>
      <c r="B37" s="1004"/>
      <c r="C37" s="1004"/>
      <c r="D37" s="1004"/>
      <c r="E37" s="1004"/>
      <c r="F37" s="1004"/>
      <c r="G37" s="1004"/>
      <c r="H37" s="1004"/>
      <c r="I37" s="1004"/>
      <c r="J37" s="597"/>
      <c r="L37" s="1004"/>
      <c r="M37" s="1004"/>
      <c r="N37" s="1004"/>
      <c r="O37" s="1004"/>
      <c r="P37" s="1004"/>
      <c r="Q37" s="1004"/>
      <c r="R37" s="1004"/>
      <c r="S37" s="1004"/>
      <c r="T37" s="1004"/>
      <c r="U37" s="620"/>
      <c r="V37" s="597"/>
      <c r="AF37" s="597"/>
      <c r="AH37" s="1004"/>
      <c r="AI37" s="1004"/>
      <c r="AJ37" s="1004"/>
      <c r="AK37" s="1004"/>
      <c r="AL37" s="1004"/>
      <c r="AM37" s="1004"/>
      <c r="AN37" s="1004"/>
      <c r="AO37" s="1004"/>
      <c r="AP37" s="1004"/>
      <c r="AQ37" s="597"/>
      <c r="BB37" s="597"/>
      <c r="BM37" s="597"/>
      <c r="BO37" s="1004" t="s">
        <v>368</v>
      </c>
      <c r="BP37" s="1004"/>
      <c r="BQ37" s="1004"/>
      <c r="BR37" s="1004"/>
      <c r="BS37" s="1004"/>
      <c r="BT37" s="1004"/>
      <c r="BU37" s="1004"/>
      <c r="BV37" s="1004"/>
      <c r="BW37" s="1004"/>
      <c r="BX37" s="597"/>
      <c r="CI37" s="597"/>
    </row>
    <row r="38" spans="1:88" ht="18" customHeight="1">
      <c r="A38" s="598" t="s">
        <v>264</v>
      </c>
      <c r="B38" s="598"/>
      <c r="C38" s="598"/>
      <c r="D38" s="598"/>
      <c r="E38" s="178"/>
      <c r="F38" s="178"/>
      <c r="G38" s="200"/>
      <c r="H38" s="200"/>
      <c r="I38" s="200"/>
      <c r="J38" s="200"/>
      <c r="K38" s="950">
        <v>45</v>
      </c>
      <c r="L38" s="1029" t="s">
        <v>264</v>
      </c>
      <c r="M38" s="1029"/>
      <c r="N38" s="1029"/>
      <c r="O38" s="1029"/>
      <c r="P38" s="1029"/>
      <c r="Q38" s="1029"/>
      <c r="R38" s="200"/>
      <c r="S38" s="200"/>
      <c r="T38" s="200"/>
      <c r="U38" s="622"/>
      <c r="V38" s="950">
        <v>46</v>
      </c>
      <c r="W38" s="1029" t="s">
        <v>264</v>
      </c>
      <c r="X38" s="1029"/>
      <c r="Y38" s="1029"/>
      <c r="Z38" s="1029"/>
      <c r="AA38" s="1029"/>
      <c r="AB38" s="1029"/>
      <c r="AC38" s="200"/>
      <c r="AD38" s="200"/>
      <c r="AE38" s="200"/>
      <c r="AF38" s="200"/>
      <c r="AG38" s="950">
        <v>47</v>
      </c>
      <c r="AH38" s="1029" t="s">
        <v>264</v>
      </c>
      <c r="AI38" s="1029"/>
      <c r="AJ38" s="1029"/>
      <c r="AK38" s="1029"/>
      <c r="AL38" s="1029"/>
      <c r="AM38" s="1029"/>
      <c r="AN38" s="200"/>
      <c r="AO38" s="200"/>
      <c r="AP38" s="200"/>
      <c r="AQ38" s="200"/>
      <c r="AR38" s="950">
        <v>48</v>
      </c>
      <c r="AS38" s="1029" t="s">
        <v>264</v>
      </c>
      <c r="AT38" s="1029"/>
      <c r="AU38" s="1029"/>
      <c r="AV38" s="1029"/>
      <c r="AW38" s="1029"/>
      <c r="AX38" s="1029"/>
      <c r="AY38" s="200"/>
      <c r="AZ38" s="200"/>
      <c r="BA38" s="200"/>
      <c r="BB38" s="200"/>
      <c r="BC38" s="950">
        <v>49</v>
      </c>
      <c r="BD38" s="1029" t="s">
        <v>264</v>
      </c>
      <c r="BE38" s="1029"/>
      <c r="BF38" s="1029"/>
      <c r="BG38" s="1029"/>
      <c r="BH38" s="1029"/>
      <c r="BI38" s="1029"/>
      <c r="BJ38" s="200"/>
      <c r="BK38" s="200"/>
      <c r="BL38" s="200"/>
      <c r="BM38" s="200"/>
      <c r="BN38" s="950">
        <v>50</v>
      </c>
      <c r="BO38" s="1029" t="s">
        <v>264</v>
      </c>
      <c r="BP38" s="1029"/>
      <c r="BQ38" s="1029"/>
      <c r="BR38" s="1029"/>
      <c r="BS38" s="1029"/>
      <c r="BT38" s="1029"/>
      <c r="BU38" s="200"/>
      <c r="BV38" s="200"/>
      <c r="BW38" s="200"/>
      <c r="BX38" s="200"/>
      <c r="BY38" s="950">
        <v>51</v>
      </c>
      <c r="BZ38" s="1029" t="s">
        <v>264</v>
      </c>
      <c r="CA38" s="1029"/>
      <c r="CB38" s="1029"/>
      <c r="CC38" s="1029"/>
      <c r="CD38" s="1029"/>
      <c r="CE38" s="1029"/>
      <c r="CF38" s="200"/>
      <c r="CG38" s="200"/>
      <c r="CH38" s="200"/>
      <c r="CI38" s="200"/>
      <c r="CJ38" s="950">
        <v>52</v>
      </c>
    </row>
  </sheetData>
  <mergeCells count="326">
    <mergeCell ref="A2:K2"/>
    <mergeCell ref="A20:K20"/>
    <mergeCell ref="L2:V2"/>
    <mergeCell ref="L20:V20"/>
    <mergeCell ref="W2:AG2"/>
    <mergeCell ref="W20:AG20"/>
    <mergeCell ref="AH2:AR2"/>
    <mergeCell ref="AH20:AR20"/>
    <mergeCell ref="AS2:BC2"/>
    <mergeCell ref="AS20:BC20"/>
    <mergeCell ref="A17:B17"/>
    <mergeCell ref="A16:B16"/>
    <mergeCell ref="A6:B6"/>
    <mergeCell ref="A7:B7"/>
    <mergeCell ref="A8:B8"/>
    <mergeCell ref="A9:B9"/>
    <mergeCell ref="A10:B10"/>
    <mergeCell ref="A11:B11"/>
    <mergeCell ref="W6:X6"/>
    <mergeCell ref="W7:X7"/>
    <mergeCell ref="W8:X8"/>
    <mergeCell ref="W9:X9"/>
    <mergeCell ref="W10:X10"/>
    <mergeCell ref="L6:M6"/>
    <mergeCell ref="L7:M7"/>
    <mergeCell ref="L8:M8"/>
    <mergeCell ref="L9:M9"/>
    <mergeCell ref="L10:M10"/>
    <mergeCell ref="A34:B34"/>
    <mergeCell ref="A35:B35"/>
    <mergeCell ref="A24:B24"/>
    <mergeCell ref="A25:B25"/>
    <mergeCell ref="A26:B26"/>
    <mergeCell ref="A27:B27"/>
    <mergeCell ref="A28:B28"/>
    <mergeCell ref="A29:B29"/>
    <mergeCell ref="A19:K19"/>
    <mergeCell ref="A21:K21"/>
    <mergeCell ref="A18:F18"/>
    <mergeCell ref="L1:V1"/>
    <mergeCell ref="L3:V3"/>
    <mergeCell ref="L4:N5"/>
    <mergeCell ref="O4:O5"/>
    <mergeCell ref="P4:R4"/>
    <mergeCell ref="A30:B30"/>
    <mergeCell ref="A31:B31"/>
    <mergeCell ref="A32:B32"/>
    <mergeCell ref="A33:B33"/>
    <mergeCell ref="T4:V4"/>
    <mergeCell ref="A1:K1"/>
    <mergeCell ref="A3:K3"/>
    <mergeCell ref="A4:C5"/>
    <mergeCell ref="D4:D5"/>
    <mergeCell ref="E4:G4"/>
    <mergeCell ref="I4:K4"/>
    <mergeCell ref="A22:C23"/>
    <mergeCell ref="D22:D23"/>
    <mergeCell ref="E22:G22"/>
    <mergeCell ref="I22:K22"/>
    <mergeCell ref="A12:B12"/>
    <mergeCell ref="A13:B13"/>
    <mergeCell ref="A14:B14"/>
    <mergeCell ref="A15:B15"/>
    <mergeCell ref="W1:AG1"/>
    <mergeCell ref="W3:AG3"/>
    <mergeCell ref="W4:Y5"/>
    <mergeCell ref="Z4:Z5"/>
    <mergeCell ref="AA4:AC4"/>
    <mergeCell ref="L30:M30"/>
    <mergeCell ref="L31:M31"/>
    <mergeCell ref="L24:M24"/>
    <mergeCell ref="L25:M25"/>
    <mergeCell ref="L26:M26"/>
    <mergeCell ref="L27:M27"/>
    <mergeCell ref="L28:M28"/>
    <mergeCell ref="L29:M29"/>
    <mergeCell ref="L17:M17"/>
    <mergeCell ref="L19:V19"/>
    <mergeCell ref="L21:V21"/>
    <mergeCell ref="L22:N23"/>
    <mergeCell ref="O22:O23"/>
    <mergeCell ref="P22:R22"/>
    <mergeCell ref="T22:V22"/>
    <mergeCell ref="L11:M11"/>
    <mergeCell ref="AE4:AG4"/>
    <mergeCell ref="Z22:Z23"/>
    <mergeCell ref="AA22:AC22"/>
    <mergeCell ref="W27:X27"/>
    <mergeCell ref="W28:X28"/>
    <mergeCell ref="W29:X29"/>
    <mergeCell ref="L32:M32"/>
    <mergeCell ref="L33:M33"/>
    <mergeCell ref="L34:M34"/>
    <mergeCell ref="L35:M35"/>
    <mergeCell ref="L12:M12"/>
    <mergeCell ref="L13:M13"/>
    <mergeCell ref="L14:M14"/>
    <mergeCell ref="L15:M15"/>
    <mergeCell ref="L16:M16"/>
    <mergeCell ref="W35:X35"/>
    <mergeCell ref="W19:AG19"/>
    <mergeCell ref="W32:X32"/>
    <mergeCell ref="W33:X33"/>
    <mergeCell ref="W24:X24"/>
    <mergeCell ref="W25:X25"/>
    <mergeCell ref="W26:X26"/>
    <mergeCell ref="W34:X34"/>
    <mergeCell ref="W30:X30"/>
    <mergeCell ref="W31:X31"/>
    <mergeCell ref="W18:Z18"/>
    <mergeCell ref="AH1:AR1"/>
    <mergeCell ref="AH3:AR3"/>
    <mergeCell ref="AP4:AR4"/>
    <mergeCell ref="W21:AG21"/>
    <mergeCell ref="W22:Y23"/>
    <mergeCell ref="AH6:AI6"/>
    <mergeCell ref="AH7:AI7"/>
    <mergeCell ref="AH8:AI8"/>
    <mergeCell ref="AH9:AI9"/>
    <mergeCell ref="AH10:AI10"/>
    <mergeCell ref="AE22:AG22"/>
    <mergeCell ref="W11:X11"/>
    <mergeCell ref="W12:X12"/>
    <mergeCell ref="W13:X13"/>
    <mergeCell ref="W14:X14"/>
    <mergeCell ref="W15:X15"/>
    <mergeCell ref="W16:X16"/>
    <mergeCell ref="AH4:AJ5"/>
    <mergeCell ref="AK4:AK5"/>
    <mergeCell ref="AL4:AN4"/>
    <mergeCell ref="W17:X17"/>
    <mergeCell ref="AH13:AI13"/>
    <mergeCell ref="AH14:AI14"/>
    <mergeCell ref="AH15:AI15"/>
    <mergeCell ref="AH11:AI11"/>
    <mergeCell ref="BA4:BC4"/>
    <mergeCell ref="AS11:AT11"/>
    <mergeCell ref="AS12:AT12"/>
    <mergeCell ref="AS13:AT13"/>
    <mergeCell ref="AS14:AT14"/>
    <mergeCell ref="AS15:AT15"/>
    <mergeCell ref="AS16:AT16"/>
    <mergeCell ref="AS6:AT6"/>
    <mergeCell ref="AH12:AI12"/>
    <mergeCell ref="AH16:AI16"/>
    <mergeCell ref="AS27:AT27"/>
    <mergeCell ref="BD12:BE12"/>
    <mergeCell ref="BD14:BE14"/>
    <mergeCell ref="BD15:BE15"/>
    <mergeCell ref="BD6:BE6"/>
    <mergeCell ref="AS17:AT17"/>
    <mergeCell ref="AS19:BC19"/>
    <mergeCell ref="AS21:BC21"/>
    <mergeCell ref="AS22:AU23"/>
    <mergeCell ref="AV22:AV23"/>
    <mergeCell ref="AW22:AY22"/>
    <mergeCell ref="BA22:BC22"/>
    <mergeCell ref="BD26:BE26"/>
    <mergeCell ref="BD27:BE27"/>
    <mergeCell ref="BD7:BE7"/>
    <mergeCell ref="BD8:BE8"/>
    <mergeCell ref="BD9:BE9"/>
    <mergeCell ref="BD16:BE16"/>
    <mergeCell ref="BD20:BN20"/>
    <mergeCell ref="AS1:BC1"/>
    <mergeCell ref="AS3:BC3"/>
    <mergeCell ref="AS4:AU5"/>
    <mergeCell ref="AV4:AV5"/>
    <mergeCell ref="AW4:AY4"/>
    <mergeCell ref="AS7:AT7"/>
    <mergeCell ref="AS8:AT8"/>
    <mergeCell ref="AS9:AT9"/>
    <mergeCell ref="AS10:AT10"/>
    <mergeCell ref="AH17:AI17"/>
    <mergeCell ref="AH19:AR19"/>
    <mergeCell ref="AH21:AR21"/>
    <mergeCell ref="AH22:AJ23"/>
    <mergeCell ref="AK22:AK23"/>
    <mergeCell ref="AL22:AN22"/>
    <mergeCell ref="AP22:AR22"/>
    <mergeCell ref="BD24:BE24"/>
    <mergeCell ref="BD25:BE25"/>
    <mergeCell ref="AS24:AT24"/>
    <mergeCell ref="AS25:AT25"/>
    <mergeCell ref="AH24:AI24"/>
    <mergeCell ref="AH25:AI25"/>
    <mergeCell ref="BD17:BE17"/>
    <mergeCell ref="BD19:BN19"/>
    <mergeCell ref="BD21:BN21"/>
    <mergeCell ref="BG22:BG23"/>
    <mergeCell ref="BH22:BJ22"/>
    <mergeCell ref="AS18:AX18"/>
    <mergeCell ref="BO17:BP17"/>
    <mergeCell ref="BO19:BY19"/>
    <mergeCell ref="BD13:BE13"/>
    <mergeCell ref="BD22:BF23"/>
    <mergeCell ref="BO22:BQ23"/>
    <mergeCell ref="BL22:BN22"/>
    <mergeCell ref="BR22:BR23"/>
    <mergeCell ref="BS22:BU22"/>
    <mergeCell ref="BW22:BY22"/>
    <mergeCell ref="BO21:BY21"/>
    <mergeCell ref="BO20:BY20"/>
    <mergeCell ref="BD18:BI18"/>
    <mergeCell ref="BL4:BN4"/>
    <mergeCell ref="BD1:BN1"/>
    <mergeCell ref="BD3:BN3"/>
    <mergeCell ref="BD4:BF5"/>
    <mergeCell ref="BG4:BG5"/>
    <mergeCell ref="BH4:BJ4"/>
    <mergeCell ref="BO9:BP9"/>
    <mergeCell ref="BO10:BP10"/>
    <mergeCell ref="BO11:BP11"/>
    <mergeCell ref="BD10:BE10"/>
    <mergeCell ref="BD11:BE11"/>
    <mergeCell ref="BD2:BN2"/>
    <mergeCell ref="BO2:BY2"/>
    <mergeCell ref="BO12:BP12"/>
    <mergeCell ref="BO6:BP6"/>
    <mergeCell ref="BO1:BY1"/>
    <mergeCell ref="BO3:BY3"/>
    <mergeCell ref="BO4:BQ5"/>
    <mergeCell ref="BR4:BR5"/>
    <mergeCell ref="BS4:BU4"/>
    <mergeCell ref="BW4:BY4"/>
    <mergeCell ref="BZ16:CA16"/>
    <mergeCell ref="BO7:BP7"/>
    <mergeCell ref="BO8:BP8"/>
    <mergeCell ref="BZ1:CJ1"/>
    <mergeCell ref="BZ3:CJ3"/>
    <mergeCell ref="BZ4:CB5"/>
    <mergeCell ref="CC4:CC5"/>
    <mergeCell ref="CD4:CF4"/>
    <mergeCell ref="BZ11:CA11"/>
    <mergeCell ref="BZ12:CA12"/>
    <mergeCell ref="BO16:BP16"/>
    <mergeCell ref="BO13:BP13"/>
    <mergeCell ref="BO14:BP14"/>
    <mergeCell ref="BO15:BP15"/>
    <mergeCell ref="BZ2:CJ2"/>
    <mergeCell ref="BZ17:CA17"/>
    <mergeCell ref="BZ19:CJ19"/>
    <mergeCell ref="BZ21:CJ21"/>
    <mergeCell ref="BZ22:CB23"/>
    <mergeCell ref="CC22:CC23"/>
    <mergeCell ref="CH4:CJ4"/>
    <mergeCell ref="BZ6:CA6"/>
    <mergeCell ref="BZ7:CA7"/>
    <mergeCell ref="BZ8:CA8"/>
    <mergeCell ref="BZ9:CA9"/>
    <mergeCell ref="BZ10:CA10"/>
    <mergeCell ref="BZ13:CA13"/>
    <mergeCell ref="BZ14:CA14"/>
    <mergeCell ref="BZ15:CA15"/>
    <mergeCell ref="BZ18:CH18"/>
    <mergeCell ref="BZ33:CA33"/>
    <mergeCell ref="BZ34:CA34"/>
    <mergeCell ref="AS35:AT35"/>
    <mergeCell ref="AH28:AI28"/>
    <mergeCell ref="AH29:AI29"/>
    <mergeCell ref="AS28:AT28"/>
    <mergeCell ref="AS29:AT29"/>
    <mergeCell ref="AH32:AI32"/>
    <mergeCell ref="AH33:AI33"/>
    <mergeCell ref="AH34:AI34"/>
    <mergeCell ref="BD30:BE30"/>
    <mergeCell ref="BD29:BE29"/>
    <mergeCell ref="AH30:AI30"/>
    <mergeCell ref="AH31:AI31"/>
    <mergeCell ref="BD31:BE31"/>
    <mergeCell ref="AH35:AI35"/>
    <mergeCell ref="AS30:AT30"/>
    <mergeCell ref="AS31:AT31"/>
    <mergeCell ref="AS32:AT32"/>
    <mergeCell ref="AS33:AT33"/>
    <mergeCell ref="AS34:AT34"/>
    <mergeCell ref="BD35:BE35"/>
    <mergeCell ref="BD28:BE28"/>
    <mergeCell ref="AH27:AI27"/>
    <mergeCell ref="CD22:CF22"/>
    <mergeCell ref="CH22:CJ22"/>
    <mergeCell ref="BO28:BP28"/>
    <mergeCell ref="AS26:AT26"/>
    <mergeCell ref="BO35:BP35"/>
    <mergeCell ref="BD32:BE32"/>
    <mergeCell ref="BD33:BE33"/>
    <mergeCell ref="BD34:BE34"/>
    <mergeCell ref="BZ24:CA24"/>
    <mergeCell ref="BZ25:CA25"/>
    <mergeCell ref="BZ26:CA26"/>
    <mergeCell ref="BO30:BP30"/>
    <mergeCell ref="BO31:BP31"/>
    <mergeCell ref="BO32:BP32"/>
    <mergeCell ref="BO33:BP33"/>
    <mergeCell ref="BO34:BP34"/>
    <mergeCell ref="BZ27:CA27"/>
    <mergeCell ref="BZ28:CA28"/>
    <mergeCell ref="BZ29:CA29"/>
    <mergeCell ref="BO29:BP29"/>
    <mergeCell ref="BZ30:CA30"/>
    <mergeCell ref="BZ31:CA31"/>
    <mergeCell ref="BZ32:CA32"/>
    <mergeCell ref="BO38:BT38"/>
    <mergeCell ref="BZ38:CE38"/>
    <mergeCell ref="BZ35:CA35"/>
    <mergeCell ref="BO24:BP24"/>
    <mergeCell ref="BO25:BP25"/>
    <mergeCell ref="BO26:BP26"/>
    <mergeCell ref="BO27:BP27"/>
    <mergeCell ref="A36:I36"/>
    <mergeCell ref="BO36:BR36"/>
    <mergeCell ref="L38:Q38"/>
    <mergeCell ref="W38:AB38"/>
    <mergeCell ref="AH38:AM38"/>
    <mergeCell ref="AS38:AX38"/>
    <mergeCell ref="BD38:BI38"/>
    <mergeCell ref="L37:T37"/>
    <mergeCell ref="L36:S36"/>
    <mergeCell ref="A37:I37"/>
    <mergeCell ref="W36:AE36"/>
    <mergeCell ref="AH37:AP37"/>
    <mergeCell ref="AS36:BA36"/>
    <mergeCell ref="BD36:BL36"/>
    <mergeCell ref="BO37:BW37"/>
    <mergeCell ref="AH36:AP36"/>
    <mergeCell ref="AH26:AI26"/>
  </mergeCells>
  <printOptions horizontalCentered="1"/>
  <pageMargins left="0.70866141732283472" right="0.70866141732283472" top="0.74803149606299213" bottom="0.19685039370078741" header="0.31496062992125984" footer="0.31496062992125984"/>
  <pageSetup paperSize="9" scale="9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I173"/>
  <sheetViews>
    <sheetView rightToLeft="1" tabSelected="1" view="pageBreakPreview" topLeftCell="A112" zoomScale="124" zoomScaleNormal="100" zoomScaleSheetLayoutView="124" workbookViewId="0">
      <selection activeCell="A131" sqref="A131:I131"/>
    </sheetView>
  </sheetViews>
  <sheetFormatPr defaultRowHeight="15"/>
  <cols>
    <col min="2" max="7" width="12.140625" customWidth="1"/>
    <col min="8" max="8" width="12.140625" style="735" customWidth="1"/>
    <col min="9" max="9" width="12.140625" customWidth="1"/>
  </cols>
  <sheetData>
    <row r="1" spans="1:9" ht="20.25" customHeight="1">
      <c r="A1" s="1068" t="s">
        <v>459</v>
      </c>
      <c r="B1" s="1068"/>
      <c r="C1" s="1068"/>
      <c r="D1" s="1068"/>
      <c r="E1" s="1068"/>
      <c r="F1" s="1068"/>
      <c r="G1" s="1068"/>
      <c r="H1" s="1068"/>
      <c r="I1" s="1068"/>
    </row>
    <row r="2" spans="1:9" ht="16.5" customHeight="1" thickBot="1">
      <c r="A2" s="1161" t="s">
        <v>653</v>
      </c>
      <c r="B2" s="1161"/>
      <c r="C2" s="1161"/>
      <c r="D2" s="1161"/>
      <c r="E2" s="1161"/>
      <c r="F2" s="1161"/>
      <c r="G2" s="1161"/>
      <c r="H2" s="1161"/>
      <c r="I2" s="1161"/>
    </row>
    <row r="3" spans="1:9" ht="28.5" customHeight="1" thickTop="1">
      <c r="A3" s="1037" t="s">
        <v>422</v>
      </c>
      <c r="B3" s="1037" t="s">
        <v>423</v>
      </c>
      <c r="C3" s="1032" t="s">
        <v>424</v>
      </c>
      <c r="D3" s="1037" t="s">
        <v>431</v>
      </c>
      <c r="E3" s="1037" t="s">
        <v>430</v>
      </c>
      <c r="F3" s="1036" t="s">
        <v>432</v>
      </c>
      <c r="G3" s="1036"/>
      <c r="H3" s="1162" t="s">
        <v>575</v>
      </c>
      <c r="I3" s="1032" t="s">
        <v>426</v>
      </c>
    </row>
    <row r="4" spans="1:9" ht="28.5" customHeight="1">
      <c r="A4" s="1129"/>
      <c r="B4" s="1129"/>
      <c r="C4" s="1040"/>
      <c r="D4" s="1129"/>
      <c r="E4" s="1129"/>
      <c r="F4" s="236" t="s">
        <v>429</v>
      </c>
      <c r="G4" s="236" t="s">
        <v>428</v>
      </c>
      <c r="H4" s="1163"/>
      <c r="I4" s="1040"/>
    </row>
    <row r="5" spans="1:9" ht="18.75" customHeight="1">
      <c r="A5" s="1159" t="s">
        <v>85</v>
      </c>
      <c r="B5" s="1160" t="s">
        <v>220</v>
      </c>
      <c r="C5" s="691" t="s">
        <v>107</v>
      </c>
      <c r="D5" s="705">
        <v>1800</v>
      </c>
      <c r="E5" s="694">
        <v>745</v>
      </c>
      <c r="F5" s="695">
        <v>690.5</v>
      </c>
      <c r="G5" s="695">
        <v>364.5</v>
      </c>
      <c r="H5" s="694">
        <v>1055</v>
      </c>
      <c r="I5" s="736">
        <f>G5/H5*100</f>
        <v>34.54976303317536</v>
      </c>
    </row>
    <row r="6" spans="1:9" ht="18.75" customHeight="1">
      <c r="A6" s="1151"/>
      <c r="B6" s="1153"/>
      <c r="C6" s="690" t="s">
        <v>108</v>
      </c>
      <c r="D6" s="706">
        <v>550</v>
      </c>
      <c r="E6" s="696">
        <v>228</v>
      </c>
      <c r="F6" s="697">
        <v>315.5</v>
      </c>
      <c r="G6" s="697">
        <v>6.5</v>
      </c>
      <c r="H6" s="694">
        <v>322</v>
      </c>
      <c r="I6" s="736">
        <f t="shared" ref="I6:I37" si="0">G6/H6*100</f>
        <v>2.018633540372671</v>
      </c>
    </row>
    <row r="7" spans="1:9" ht="18.75" customHeight="1">
      <c r="A7" s="1151"/>
      <c r="B7" s="1153"/>
      <c r="C7" s="690" t="s">
        <v>249</v>
      </c>
      <c r="D7" s="706">
        <v>2350</v>
      </c>
      <c r="E7" s="696">
        <v>973</v>
      </c>
      <c r="F7" s="696">
        <f>SUM(F5:F6)</f>
        <v>1006</v>
      </c>
      <c r="G7" s="696">
        <f>G5+G6</f>
        <v>371</v>
      </c>
      <c r="H7" s="694">
        <f>SUM(H5:H6)</f>
        <v>1377</v>
      </c>
      <c r="I7" s="736">
        <f t="shared" si="0"/>
        <v>26.942628903413219</v>
      </c>
    </row>
    <row r="8" spans="1:9" ht="18.75" customHeight="1">
      <c r="A8" s="1151"/>
      <c r="B8" s="1153" t="s">
        <v>687</v>
      </c>
      <c r="C8" s="690" t="s">
        <v>107</v>
      </c>
      <c r="D8" s="706">
        <v>1450</v>
      </c>
      <c r="E8" s="696">
        <v>220</v>
      </c>
      <c r="F8" s="696">
        <v>771</v>
      </c>
      <c r="G8" s="696">
        <v>459</v>
      </c>
      <c r="H8" s="694">
        <v>1230</v>
      </c>
      <c r="I8" s="736">
        <f t="shared" si="0"/>
        <v>37.31707317073171</v>
      </c>
    </row>
    <row r="9" spans="1:9" ht="18.75" customHeight="1">
      <c r="A9" s="1151"/>
      <c r="B9" s="1153"/>
      <c r="C9" s="690" t="s">
        <v>108</v>
      </c>
      <c r="D9" s="706">
        <v>500</v>
      </c>
      <c r="E9" s="696">
        <v>345</v>
      </c>
      <c r="F9" s="696">
        <v>76</v>
      </c>
      <c r="G9" s="696">
        <v>79</v>
      </c>
      <c r="H9" s="694">
        <v>155</v>
      </c>
      <c r="I9" s="736">
        <f t="shared" si="0"/>
        <v>50.967741935483865</v>
      </c>
    </row>
    <row r="10" spans="1:9" ht="18.75" customHeight="1">
      <c r="A10" s="1151"/>
      <c r="B10" s="1153"/>
      <c r="C10" s="690" t="s">
        <v>278</v>
      </c>
      <c r="D10" s="706">
        <v>1050</v>
      </c>
      <c r="E10" s="696">
        <v>15</v>
      </c>
      <c r="F10" s="696">
        <v>631</v>
      </c>
      <c r="G10" s="696">
        <v>404</v>
      </c>
      <c r="H10" s="694">
        <v>1035</v>
      </c>
      <c r="I10" s="736">
        <f t="shared" si="0"/>
        <v>39.033816425120769</v>
      </c>
    </row>
    <row r="11" spans="1:9" ht="18.75" customHeight="1">
      <c r="A11" s="1151"/>
      <c r="B11" s="1153"/>
      <c r="C11" s="690" t="s">
        <v>249</v>
      </c>
      <c r="D11" s="706">
        <v>3000</v>
      </c>
      <c r="E11" s="696">
        <v>580</v>
      </c>
      <c r="F11" s="696">
        <f>F8+F9+F10</f>
        <v>1478</v>
      </c>
      <c r="G11" s="696">
        <f>G8+G9+G10</f>
        <v>942</v>
      </c>
      <c r="H11" s="694">
        <f>SUM(H8:H10)</f>
        <v>2420</v>
      </c>
      <c r="I11" s="736">
        <f t="shared" si="0"/>
        <v>38.925619834710744</v>
      </c>
    </row>
    <row r="12" spans="1:9" ht="18.75" customHeight="1">
      <c r="A12" s="1151"/>
      <c r="B12" s="1154" t="s">
        <v>688</v>
      </c>
      <c r="C12" s="690" t="s">
        <v>108</v>
      </c>
      <c r="D12" s="706">
        <v>1200</v>
      </c>
      <c r="E12" s="696">
        <v>637</v>
      </c>
      <c r="F12" s="696">
        <v>324</v>
      </c>
      <c r="G12" s="696">
        <v>239</v>
      </c>
      <c r="H12" s="694">
        <v>563</v>
      </c>
      <c r="I12" s="736">
        <f t="shared" si="0"/>
        <v>42.451154529307281</v>
      </c>
    </row>
    <row r="13" spans="1:9" ht="18.75" customHeight="1">
      <c r="A13" s="1151"/>
      <c r="B13" s="1155"/>
      <c r="C13" s="689" t="s">
        <v>278</v>
      </c>
      <c r="D13" s="706">
        <v>1800</v>
      </c>
      <c r="E13" s="696">
        <v>600</v>
      </c>
      <c r="F13" s="696">
        <v>726</v>
      </c>
      <c r="G13" s="696">
        <v>474</v>
      </c>
      <c r="H13" s="694">
        <v>1200</v>
      </c>
      <c r="I13" s="736">
        <f t="shared" si="0"/>
        <v>39.5</v>
      </c>
    </row>
    <row r="14" spans="1:9" ht="18.75" customHeight="1">
      <c r="A14" s="1151"/>
      <c r="B14" s="1156"/>
      <c r="C14" s="690" t="s">
        <v>249</v>
      </c>
      <c r="D14" s="706">
        <v>3000</v>
      </c>
      <c r="E14" s="696">
        <v>1237</v>
      </c>
      <c r="F14" s="696">
        <f>F12+F13</f>
        <v>1050</v>
      </c>
      <c r="G14" s="696">
        <f>G12+G13</f>
        <v>713</v>
      </c>
      <c r="H14" s="694">
        <f>SUM(H12:H13)</f>
        <v>1763</v>
      </c>
      <c r="I14" s="736">
        <f t="shared" si="0"/>
        <v>40.442427680090752</v>
      </c>
    </row>
    <row r="15" spans="1:9" ht="18.75" customHeight="1">
      <c r="A15" s="1151"/>
      <c r="B15" s="1158" t="s">
        <v>425</v>
      </c>
      <c r="C15" s="1158"/>
      <c r="D15" s="716">
        <v>8350</v>
      </c>
      <c r="E15" s="717">
        <v>2790</v>
      </c>
      <c r="F15" s="717">
        <f>F7+F11+F14</f>
        <v>3534</v>
      </c>
      <c r="G15" s="717">
        <f>G7+G11+G14</f>
        <v>2026</v>
      </c>
      <c r="H15" s="717">
        <f>H7+H11+H14</f>
        <v>5560</v>
      </c>
      <c r="I15" s="737">
        <f>G15/H15*100</f>
        <v>36.438848920863308</v>
      </c>
    </row>
    <row r="16" spans="1:9" ht="18.75" customHeight="1">
      <c r="A16" s="1164" t="s">
        <v>16</v>
      </c>
      <c r="B16" s="1153" t="s">
        <v>220</v>
      </c>
      <c r="C16" s="690" t="s">
        <v>107</v>
      </c>
      <c r="D16" s="706">
        <v>1800</v>
      </c>
      <c r="E16" s="696">
        <v>745</v>
      </c>
      <c r="F16" s="697">
        <v>648.79999999999995</v>
      </c>
      <c r="G16" s="697">
        <v>406.2</v>
      </c>
      <c r="H16" s="694">
        <f t="shared" ref="H16:H37" si="1">F16+G16</f>
        <v>1055</v>
      </c>
      <c r="I16" s="736">
        <f t="shared" si="0"/>
        <v>38.502369668246445</v>
      </c>
    </row>
    <row r="17" spans="1:9" ht="18.75" customHeight="1">
      <c r="A17" s="1165"/>
      <c r="B17" s="1153"/>
      <c r="C17" s="690" t="s">
        <v>108</v>
      </c>
      <c r="D17" s="706">
        <v>550</v>
      </c>
      <c r="E17" s="696">
        <v>228</v>
      </c>
      <c r="F17" s="697">
        <v>311.39999999999998</v>
      </c>
      <c r="G17" s="697">
        <v>10.6</v>
      </c>
      <c r="H17" s="694">
        <f t="shared" si="1"/>
        <v>322</v>
      </c>
      <c r="I17" s="736">
        <f t="shared" si="0"/>
        <v>3.2919254658385091</v>
      </c>
    </row>
    <row r="18" spans="1:9" ht="18.75" customHeight="1">
      <c r="A18" s="1165"/>
      <c r="B18" s="1153"/>
      <c r="C18" s="690" t="s">
        <v>249</v>
      </c>
      <c r="D18" s="706">
        <v>2350</v>
      </c>
      <c r="E18" s="696">
        <v>973</v>
      </c>
      <c r="F18" s="697">
        <f>F16+F17</f>
        <v>960.19999999999993</v>
      </c>
      <c r="G18" s="697">
        <f>G16+G17</f>
        <v>416.8</v>
      </c>
      <c r="H18" s="694">
        <f t="shared" si="1"/>
        <v>1377</v>
      </c>
      <c r="I18" s="736">
        <f t="shared" si="0"/>
        <v>30.268700072621641</v>
      </c>
    </row>
    <row r="19" spans="1:9" ht="18.75" customHeight="1">
      <c r="A19" s="1165"/>
      <c r="B19" s="1153" t="s">
        <v>687</v>
      </c>
      <c r="C19" s="690" t="s">
        <v>107</v>
      </c>
      <c r="D19" s="706">
        <v>1450</v>
      </c>
      <c r="E19" s="696">
        <v>220</v>
      </c>
      <c r="F19" s="697">
        <v>731.9</v>
      </c>
      <c r="G19" s="697">
        <v>498.15</v>
      </c>
      <c r="H19" s="694">
        <f t="shared" si="1"/>
        <v>1230.05</v>
      </c>
      <c r="I19" s="736">
        <f t="shared" si="0"/>
        <v>40.498353725458315</v>
      </c>
    </row>
    <row r="20" spans="1:9" ht="18.75" customHeight="1">
      <c r="A20" s="1165"/>
      <c r="B20" s="1153"/>
      <c r="C20" s="690" t="s">
        <v>108</v>
      </c>
      <c r="D20" s="706">
        <v>500</v>
      </c>
      <c r="E20" s="696">
        <v>345</v>
      </c>
      <c r="F20" s="697">
        <v>69.8</v>
      </c>
      <c r="G20" s="697">
        <v>85.3</v>
      </c>
      <c r="H20" s="694">
        <f t="shared" si="1"/>
        <v>155.1</v>
      </c>
      <c r="I20" s="736">
        <f t="shared" si="0"/>
        <v>54.996776273372014</v>
      </c>
    </row>
    <row r="21" spans="1:9" ht="18.75" customHeight="1">
      <c r="A21" s="1165"/>
      <c r="B21" s="1153"/>
      <c r="C21" s="690" t="s">
        <v>278</v>
      </c>
      <c r="D21" s="706">
        <v>1050</v>
      </c>
      <c r="E21" s="696">
        <v>15</v>
      </c>
      <c r="F21" s="697">
        <v>571.29999999999995</v>
      </c>
      <c r="G21" s="697">
        <v>463.7</v>
      </c>
      <c r="H21" s="694">
        <f t="shared" si="1"/>
        <v>1035</v>
      </c>
      <c r="I21" s="736">
        <f>G21/H21*100</f>
        <v>44.801932367149753</v>
      </c>
    </row>
    <row r="22" spans="1:9" ht="18.75" customHeight="1">
      <c r="A22" s="1165"/>
      <c r="B22" s="1153"/>
      <c r="C22" s="690" t="s">
        <v>249</v>
      </c>
      <c r="D22" s="706">
        <v>3000</v>
      </c>
      <c r="E22" s="696">
        <v>580</v>
      </c>
      <c r="F22" s="697">
        <f>SUM(F19:F21)</f>
        <v>1373</v>
      </c>
      <c r="G22" s="697">
        <f>G19+G20+G21</f>
        <v>1047.1499999999999</v>
      </c>
      <c r="H22" s="694">
        <f t="shared" si="1"/>
        <v>2420.1499999999996</v>
      </c>
      <c r="I22" s="736">
        <f t="shared" si="0"/>
        <v>43.267979257484043</v>
      </c>
    </row>
    <row r="23" spans="1:9" ht="18.75" customHeight="1">
      <c r="A23" s="1165"/>
      <c r="B23" s="1154" t="s">
        <v>688</v>
      </c>
      <c r="C23" s="690" t="s">
        <v>108</v>
      </c>
      <c r="D23" s="706">
        <v>1200</v>
      </c>
      <c r="E23" s="696">
        <v>637</v>
      </c>
      <c r="F23" s="697">
        <v>278.7</v>
      </c>
      <c r="G23" s="697">
        <v>284.3</v>
      </c>
      <c r="H23" s="694">
        <f t="shared" si="1"/>
        <v>563</v>
      </c>
      <c r="I23" s="736">
        <f t="shared" si="0"/>
        <v>50.49733570159858</v>
      </c>
    </row>
    <row r="24" spans="1:9" ht="18.75" customHeight="1">
      <c r="A24" s="1165"/>
      <c r="B24" s="1155"/>
      <c r="C24" s="689" t="s">
        <v>278</v>
      </c>
      <c r="D24" s="706">
        <v>1800</v>
      </c>
      <c r="E24" s="696">
        <v>600</v>
      </c>
      <c r="F24" s="697">
        <v>655.20000000000005</v>
      </c>
      <c r="G24" s="697">
        <v>544.79999999999995</v>
      </c>
      <c r="H24" s="694">
        <f t="shared" si="1"/>
        <v>1200</v>
      </c>
      <c r="I24" s="736">
        <f t="shared" si="0"/>
        <v>45.4</v>
      </c>
    </row>
    <row r="25" spans="1:9" ht="18.75" customHeight="1">
      <c r="A25" s="1165"/>
      <c r="B25" s="1156"/>
      <c r="C25" s="690" t="s">
        <v>249</v>
      </c>
      <c r="D25" s="706">
        <v>3000</v>
      </c>
      <c r="E25" s="696">
        <v>1237</v>
      </c>
      <c r="F25" s="697">
        <f>F23+F24</f>
        <v>933.90000000000009</v>
      </c>
      <c r="G25" s="697">
        <f>G23+G24</f>
        <v>829.09999999999991</v>
      </c>
      <c r="H25" s="694">
        <f t="shared" si="1"/>
        <v>1763</v>
      </c>
      <c r="I25" s="736">
        <f t="shared" si="0"/>
        <v>47.027793533749282</v>
      </c>
    </row>
    <row r="26" spans="1:9" ht="18.75" customHeight="1">
      <c r="A26" s="1159"/>
      <c r="B26" s="1158" t="s">
        <v>425</v>
      </c>
      <c r="C26" s="1158"/>
      <c r="D26" s="716">
        <v>8350</v>
      </c>
      <c r="E26" s="717">
        <v>2790</v>
      </c>
      <c r="F26" s="718">
        <f>F18+F22+F25</f>
        <v>3267.1</v>
      </c>
      <c r="G26" s="718">
        <f>G18+G22+G25</f>
        <v>2293.0499999999997</v>
      </c>
      <c r="H26" s="717">
        <f t="shared" si="1"/>
        <v>5560.15</v>
      </c>
      <c r="I26" s="737">
        <f>G26/H26*100</f>
        <v>41.240793863474906</v>
      </c>
    </row>
    <row r="27" spans="1:9" ht="18.75" customHeight="1">
      <c r="A27" s="1164" t="s">
        <v>36</v>
      </c>
      <c r="B27" s="1153" t="s">
        <v>220</v>
      </c>
      <c r="C27" s="690" t="s">
        <v>107</v>
      </c>
      <c r="D27" s="706">
        <v>1800</v>
      </c>
      <c r="E27" s="696">
        <v>745</v>
      </c>
      <c r="F27" s="697">
        <v>618</v>
      </c>
      <c r="G27" s="697">
        <v>437</v>
      </c>
      <c r="H27" s="694">
        <f t="shared" si="1"/>
        <v>1055</v>
      </c>
      <c r="I27" s="736">
        <f t="shared" si="0"/>
        <v>41.421800947867297</v>
      </c>
    </row>
    <row r="28" spans="1:9" ht="18.75" customHeight="1">
      <c r="A28" s="1165"/>
      <c r="B28" s="1153"/>
      <c r="C28" s="690" t="s">
        <v>108</v>
      </c>
      <c r="D28" s="706">
        <v>550</v>
      </c>
      <c r="E28" s="696">
        <v>228</v>
      </c>
      <c r="F28" s="697">
        <v>310.8</v>
      </c>
      <c r="G28" s="697">
        <v>11.2</v>
      </c>
      <c r="H28" s="694">
        <f t="shared" si="1"/>
        <v>322</v>
      </c>
      <c r="I28" s="736">
        <f t="shared" si="0"/>
        <v>3.4782608695652173</v>
      </c>
    </row>
    <row r="29" spans="1:9" ht="18.75" customHeight="1">
      <c r="A29" s="1165"/>
      <c r="B29" s="1153"/>
      <c r="C29" s="690" t="s">
        <v>249</v>
      </c>
      <c r="D29" s="706">
        <v>2350</v>
      </c>
      <c r="E29" s="696">
        <v>973</v>
      </c>
      <c r="F29" s="697">
        <f>F27+F28</f>
        <v>928.8</v>
      </c>
      <c r="G29" s="697">
        <f>G27+G28</f>
        <v>448.2</v>
      </c>
      <c r="H29" s="694">
        <f t="shared" si="1"/>
        <v>1377</v>
      </c>
      <c r="I29" s="736">
        <f t="shared" si="0"/>
        <v>32.549019607843135</v>
      </c>
    </row>
    <row r="30" spans="1:9" ht="18.75" customHeight="1">
      <c r="A30" s="1165"/>
      <c r="B30" s="1153" t="s">
        <v>687</v>
      </c>
      <c r="C30" s="690" t="s">
        <v>107</v>
      </c>
      <c r="D30" s="706">
        <v>1450</v>
      </c>
      <c r="E30" s="696">
        <v>220</v>
      </c>
      <c r="F30" s="697">
        <v>701</v>
      </c>
      <c r="G30" s="697">
        <v>529</v>
      </c>
      <c r="H30" s="694">
        <f t="shared" si="1"/>
        <v>1230</v>
      </c>
      <c r="I30" s="736">
        <f t="shared" si="0"/>
        <v>43.008130081300813</v>
      </c>
    </row>
    <row r="31" spans="1:9" ht="18.75" customHeight="1">
      <c r="A31" s="1165"/>
      <c r="B31" s="1153"/>
      <c r="C31" s="690" t="s">
        <v>108</v>
      </c>
      <c r="D31" s="706">
        <v>500</v>
      </c>
      <c r="E31" s="696">
        <v>345</v>
      </c>
      <c r="F31" s="697">
        <v>66.900000000000006</v>
      </c>
      <c r="G31" s="697">
        <v>88.1</v>
      </c>
      <c r="H31" s="694">
        <f t="shared" si="1"/>
        <v>155</v>
      </c>
      <c r="I31" s="736">
        <f t="shared" si="0"/>
        <v>56.838709677419352</v>
      </c>
    </row>
    <row r="32" spans="1:9" ht="18.75" customHeight="1">
      <c r="A32" s="1165"/>
      <c r="B32" s="1153"/>
      <c r="C32" s="690" t="s">
        <v>278</v>
      </c>
      <c r="D32" s="706">
        <v>1050</v>
      </c>
      <c r="E32" s="696">
        <v>15</v>
      </c>
      <c r="F32" s="697">
        <v>544</v>
      </c>
      <c r="G32" s="697">
        <v>491</v>
      </c>
      <c r="H32" s="694">
        <f t="shared" si="1"/>
        <v>1035</v>
      </c>
      <c r="I32" s="736">
        <f t="shared" si="0"/>
        <v>47.439613526570042</v>
      </c>
    </row>
    <row r="33" spans="1:9" ht="18.75" customHeight="1">
      <c r="A33" s="1165"/>
      <c r="B33" s="1153"/>
      <c r="C33" s="690" t="s">
        <v>249</v>
      </c>
      <c r="D33" s="707">
        <v>3000</v>
      </c>
      <c r="E33" s="698">
        <v>580</v>
      </c>
      <c r="F33" s="699">
        <f>F30+F31+F32</f>
        <v>1311.9</v>
      </c>
      <c r="G33" s="699">
        <f>G30+G31+G32</f>
        <v>1108.0999999999999</v>
      </c>
      <c r="H33" s="694">
        <f t="shared" si="1"/>
        <v>2420</v>
      </c>
      <c r="I33" s="736">
        <f t="shared" si="0"/>
        <v>45.789256198347104</v>
      </c>
    </row>
    <row r="34" spans="1:9" ht="18.75" customHeight="1">
      <c r="A34" s="1165"/>
      <c r="B34" s="1154" t="s">
        <v>688</v>
      </c>
      <c r="C34" s="690" t="s">
        <v>108</v>
      </c>
      <c r="D34" s="706">
        <v>1200</v>
      </c>
      <c r="E34" s="696">
        <v>637</v>
      </c>
      <c r="F34" s="697">
        <v>264</v>
      </c>
      <c r="G34" s="697">
        <v>299</v>
      </c>
      <c r="H34" s="694">
        <f t="shared" si="1"/>
        <v>563</v>
      </c>
      <c r="I34" s="736">
        <f t="shared" si="0"/>
        <v>53.108348134991125</v>
      </c>
    </row>
    <row r="35" spans="1:9" ht="18.75" customHeight="1">
      <c r="A35" s="1165"/>
      <c r="B35" s="1155"/>
      <c r="C35" s="689" t="s">
        <v>278</v>
      </c>
      <c r="D35" s="706">
        <v>1800</v>
      </c>
      <c r="E35" s="696">
        <v>600</v>
      </c>
      <c r="F35" s="697">
        <v>630</v>
      </c>
      <c r="G35" s="697">
        <v>570</v>
      </c>
      <c r="H35" s="694">
        <f t="shared" si="1"/>
        <v>1200</v>
      </c>
      <c r="I35" s="736">
        <f t="shared" si="0"/>
        <v>47.5</v>
      </c>
    </row>
    <row r="36" spans="1:9" ht="18.75" customHeight="1">
      <c r="A36" s="1165"/>
      <c r="B36" s="1156"/>
      <c r="C36" s="690" t="s">
        <v>249</v>
      </c>
      <c r="D36" s="706">
        <v>3000</v>
      </c>
      <c r="E36" s="696">
        <v>1237</v>
      </c>
      <c r="F36" s="697">
        <f>F34+F35</f>
        <v>894</v>
      </c>
      <c r="G36" s="697">
        <f>G34+G35</f>
        <v>869</v>
      </c>
      <c r="H36" s="694">
        <f t="shared" si="1"/>
        <v>1763</v>
      </c>
      <c r="I36" s="736">
        <f>G36/H36*100</f>
        <v>49.290981281905843</v>
      </c>
    </row>
    <row r="37" spans="1:9" ht="18.75" customHeight="1">
      <c r="A37" s="1166"/>
      <c r="B37" s="1157" t="s">
        <v>425</v>
      </c>
      <c r="C37" s="1157"/>
      <c r="D37" s="719">
        <v>8350</v>
      </c>
      <c r="E37" s="720">
        <v>2790</v>
      </c>
      <c r="F37" s="721">
        <f>F29+F33+F36</f>
        <v>3134.7</v>
      </c>
      <c r="G37" s="721">
        <f>G29+G33+G36</f>
        <v>2425.3000000000002</v>
      </c>
      <c r="H37" s="720">
        <f t="shared" si="1"/>
        <v>5560</v>
      </c>
      <c r="I37" s="733">
        <f t="shared" si="0"/>
        <v>43.620503597122308</v>
      </c>
    </row>
    <row r="38" spans="1:9" ht="18.75" customHeight="1">
      <c r="A38" s="711"/>
      <c r="B38" s="700"/>
      <c r="C38" s="700"/>
      <c r="D38" s="701"/>
      <c r="E38" s="701"/>
      <c r="F38" s="702"/>
      <c r="G38" s="702"/>
      <c r="H38" s="702"/>
      <c r="I38" s="702" t="s">
        <v>113</v>
      </c>
    </row>
    <row r="39" spans="1:9" ht="17.25" customHeight="1">
      <c r="A39" s="1149" t="s">
        <v>7</v>
      </c>
      <c r="B39" s="1149"/>
      <c r="C39" s="1149"/>
      <c r="D39" s="1149"/>
      <c r="E39" s="1149"/>
      <c r="F39" s="1149"/>
      <c r="G39" s="702"/>
      <c r="H39" s="702"/>
      <c r="I39" s="702"/>
    </row>
    <row r="40" spans="1:9" ht="18.75" customHeight="1">
      <c r="A40" s="711"/>
      <c r="B40" s="700"/>
      <c r="C40" s="700"/>
      <c r="D40" s="701"/>
      <c r="E40" s="701"/>
      <c r="F40" s="702"/>
      <c r="G40" s="702"/>
      <c r="H40" s="702"/>
      <c r="I40" s="702"/>
    </row>
    <row r="41" spans="1:9" ht="18.75" customHeight="1">
      <c r="A41" s="711"/>
      <c r="B41" s="700"/>
      <c r="C41" s="700"/>
      <c r="D41" s="701"/>
      <c r="E41" s="701"/>
      <c r="F41" s="702"/>
      <c r="G41" s="702"/>
      <c r="H41" s="702"/>
      <c r="I41" s="702"/>
    </row>
    <row r="42" spans="1:9" ht="18.75" customHeight="1">
      <c r="A42" s="711"/>
      <c r="B42" s="700"/>
      <c r="C42" s="700"/>
      <c r="D42" s="701"/>
      <c r="E42" s="701"/>
      <c r="F42" s="702"/>
      <c r="G42" s="702"/>
      <c r="H42" s="702"/>
      <c r="I42" s="702"/>
    </row>
    <row r="43" spans="1:9" ht="18.75" customHeight="1">
      <c r="A43" s="711"/>
      <c r="B43" s="700"/>
      <c r="C43" s="700"/>
      <c r="D43" s="701"/>
      <c r="E43" s="701"/>
      <c r="F43" s="702"/>
      <c r="G43" s="702"/>
      <c r="H43" s="702"/>
      <c r="I43" s="702"/>
    </row>
    <row r="44" spans="1:9" ht="17.25" customHeight="1">
      <c r="A44" s="1150" t="s">
        <v>294</v>
      </c>
      <c r="B44" s="1150"/>
      <c r="C44" s="1150"/>
      <c r="D44" s="1150"/>
      <c r="E44" s="1150"/>
      <c r="F44" s="1150"/>
      <c r="G44" s="1150"/>
      <c r="H44" s="751"/>
      <c r="I44" s="752">
        <v>53</v>
      </c>
    </row>
    <row r="45" spans="1:9" ht="20.25" customHeight="1">
      <c r="A45" s="1068" t="s">
        <v>459</v>
      </c>
      <c r="B45" s="1068"/>
      <c r="C45" s="1068"/>
      <c r="D45" s="1068"/>
      <c r="E45" s="1068"/>
      <c r="F45" s="1068"/>
      <c r="G45" s="1068"/>
      <c r="H45" s="1068"/>
      <c r="I45" s="1068"/>
    </row>
    <row r="46" spans="1:9" ht="24.75" customHeight="1" thickBot="1">
      <c r="A46" s="1161" t="s">
        <v>654</v>
      </c>
      <c r="B46" s="1161"/>
      <c r="C46" s="1161"/>
      <c r="D46" s="1161"/>
      <c r="E46" s="1161"/>
      <c r="F46" s="1161"/>
      <c r="G46" s="1161"/>
      <c r="H46" s="1161"/>
      <c r="I46" s="1161"/>
    </row>
    <row r="47" spans="1:9" ht="27.75" customHeight="1" thickTop="1">
      <c r="A47" s="1037" t="s">
        <v>422</v>
      </c>
      <c r="B47" s="1037" t="s">
        <v>423</v>
      </c>
      <c r="C47" s="1032" t="s">
        <v>424</v>
      </c>
      <c r="D47" s="1037" t="s">
        <v>431</v>
      </c>
      <c r="E47" s="1037" t="s">
        <v>430</v>
      </c>
      <c r="F47" s="1036" t="s">
        <v>432</v>
      </c>
      <c r="G47" s="1036"/>
      <c r="H47" s="1162" t="s">
        <v>575</v>
      </c>
      <c r="I47" s="1032" t="s">
        <v>426</v>
      </c>
    </row>
    <row r="48" spans="1:9" ht="27.75" customHeight="1">
      <c r="A48" s="1129"/>
      <c r="B48" s="1129"/>
      <c r="C48" s="1040"/>
      <c r="D48" s="1129"/>
      <c r="E48" s="1129"/>
      <c r="F48" s="236" t="s">
        <v>429</v>
      </c>
      <c r="G48" s="236" t="s">
        <v>428</v>
      </c>
      <c r="H48" s="1163"/>
      <c r="I48" s="1040"/>
    </row>
    <row r="49" spans="1:9" ht="18.75" customHeight="1">
      <c r="A49" s="1165" t="s">
        <v>18</v>
      </c>
      <c r="B49" s="1160" t="s">
        <v>220</v>
      </c>
      <c r="C49" s="691" t="s">
        <v>107</v>
      </c>
      <c r="D49" s="705">
        <v>1800</v>
      </c>
      <c r="E49" s="694">
        <v>745</v>
      </c>
      <c r="F49" s="695">
        <v>590</v>
      </c>
      <c r="G49" s="695">
        <v>465</v>
      </c>
      <c r="H49" s="694">
        <f>F49+G49</f>
        <v>1055</v>
      </c>
      <c r="I49" s="736">
        <f>G49/H49*100</f>
        <v>44.075829383886258</v>
      </c>
    </row>
    <row r="50" spans="1:9" ht="18.75" customHeight="1">
      <c r="A50" s="1165"/>
      <c r="B50" s="1153"/>
      <c r="C50" s="690" t="s">
        <v>108</v>
      </c>
      <c r="D50" s="706">
        <v>550</v>
      </c>
      <c r="E50" s="696">
        <v>228</v>
      </c>
      <c r="F50" s="697">
        <v>308.7</v>
      </c>
      <c r="G50" s="697">
        <v>13.3</v>
      </c>
      <c r="H50" s="694">
        <f t="shared" ref="H50:H81" si="2">F50+G50</f>
        <v>322</v>
      </c>
      <c r="I50" s="736">
        <f t="shared" ref="I50:I81" si="3">G50/H50*100</f>
        <v>4.1304347826086962</v>
      </c>
    </row>
    <row r="51" spans="1:9" ht="18.75" customHeight="1">
      <c r="A51" s="1165"/>
      <c r="B51" s="1153"/>
      <c r="C51" s="690" t="s">
        <v>249</v>
      </c>
      <c r="D51" s="706">
        <v>2350</v>
      </c>
      <c r="E51" s="696">
        <v>973</v>
      </c>
      <c r="F51" s="697">
        <f>F49+F50</f>
        <v>898.7</v>
      </c>
      <c r="G51" s="697">
        <f>G49+G50</f>
        <v>478.3</v>
      </c>
      <c r="H51" s="694">
        <f t="shared" si="2"/>
        <v>1377</v>
      </c>
      <c r="I51" s="736">
        <f t="shared" si="3"/>
        <v>34.734931009440814</v>
      </c>
    </row>
    <row r="52" spans="1:9" ht="18.75" customHeight="1">
      <c r="A52" s="1165"/>
      <c r="B52" s="1153" t="s">
        <v>687</v>
      </c>
      <c r="C52" s="690" t="s">
        <v>107</v>
      </c>
      <c r="D52" s="706">
        <v>1450</v>
      </c>
      <c r="E52" s="696">
        <v>220</v>
      </c>
      <c r="F52" s="697">
        <v>687</v>
      </c>
      <c r="G52" s="697">
        <v>543</v>
      </c>
      <c r="H52" s="694">
        <f t="shared" si="2"/>
        <v>1230</v>
      </c>
      <c r="I52" s="736">
        <f t="shared" si="3"/>
        <v>44.146341463414636</v>
      </c>
    </row>
    <row r="53" spans="1:9" ht="18.75" customHeight="1">
      <c r="A53" s="1165"/>
      <c r="B53" s="1153"/>
      <c r="C53" s="690" t="s">
        <v>108</v>
      </c>
      <c r="D53" s="706">
        <v>500</v>
      </c>
      <c r="E53" s="696">
        <v>345</v>
      </c>
      <c r="F53" s="697">
        <v>62.6</v>
      </c>
      <c r="G53" s="697">
        <v>92.4</v>
      </c>
      <c r="H53" s="694">
        <f t="shared" si="2"/>
        <v>155</v>
      </c>
      <c r="I53" s="736">
        <f t="shared" si="3"/>
        <v>59.612903225806456</v>
      </c>
    </row>
    <row r="54" spans="1:9" ht="18.75" customHeight="1">
      <c r="A54" s="1165"/>
      <c r="B54" s="1153"/>
      <c r="C54" s="690" t="s">
        <v>278</v>
      </c>
      <c r="D54" s="706">
        <v>1050</v>
      </c>
      <c r="E54" s="696">
        <v>15</v>
      </c>
      <c r="F54" s="697">
        <v>524</v>
      </c>
      <c r="G54" s="697">
        <v>511</v>
      </c>
      <c r="H54" s="694">
        <f t="shared" si="2"/>
        <v>1035</v>
      </c>
      <c r="I54" s="736">
        <f t="shared" si="3"/>
        <v>49.371980676328505</v>
      </c>
    </row>
    <row r="55" spans="1:9" ht="18.75" customHeight="1">
      <c r="A55" s="1165"/>
      <c r="B55" s="1153"/>
      <c r="C55" s="690" t="s">
        <v>249</v>
      </c>
      <c r="D55" s="706">
        <v>3000</v>
      </c>
      <c r="E55" s="696">
        <v>580</v>
      </c>
      <c r="F55" s="697">
        <f>F52+F53+F54</f>
        <v>1273.5999999999999</v>
      </c>
      <c r="G55" s="697">
        <f>G52+G53+G54</f>
        <v>1146.4000000000001</v>
      </c>
      <c r="H55" s="694">
        <f t="shared" si="2"/>
        <v>2420</v>
      </c>
      <c r="I55" s="736">
        <f t="shared" si="3"/>
        <v>47.371900826446286</v>
      </c>
    </row>
    <row r="56" spans="1:9" ht="18.75" customHeight="1">
      <c r="A56" s="1165"/>
      <c r="B56" s="1154" t="s">
        <v>688</v>
      </c>
      <c r="C56" s="690" t="s">
        <v>108</v>
      </c>
      <c r="D56" s="706">
        <v>1200</v>
      </c>
      <c r="E56" s="696">
        <v>637</v>
      </c>
      <c r="F56" s="697">
        <v>251.8</v>
      </c>
      <c r="G56" s="697">
        <v>311.2</v>
      </c>
      <c r="H56" s="694">
        <f t="shared" si="2"/>
        <v>563</v>
      </c>
      <c r="I56" s="736">
        <f t="shared" si="3"/>
        <v>55.275310834813496</v>
      </c>
    </row>
    <row r="57" spans="1:9" ht="18.75" customHeight="1">
      <c r="A57" s="1165"/>
      <c r="B57" s="1155"/>
      <c r="C57" s="689" t="s">
        <v>278</v>
      </c>
      <c r="D57" s="706">
        <v>1800</v>
      </c>
      <c r="E57" s="696">
        <v>600</v>
      </c>
      <c r="F57" s="697">
        <v>621</v>
      </c>
      <c r="G57" s="697">
        <v>579</v>
      </c>
      <c r="H57" s="694">
        <f>SUM(F57:G57)</f>
        <v>1200</v>
      </c>
      <c r="I57" s="736">
        <f t="shared" si="3"/>
        <v>48.25</v>
      </c>
    </row>
    <row r="58" spans="1:9" ht="18.75" customHeight="1">
      <c r="A58" s="1165"/>
      <c r="B58" s="1156"/>
      <c r="C58" s="690" t="s">
        <v>249</v>
      </c>
      <c r="D58" s="706">
        <v>3000</v>
      </c>
      <c r="E58" s="696">
        <v>1237</v>
      </c>
      <c r="F58" s="697">
        <f>F56+F57</f>
        <v>872.8</v>
      </c>
      <c r="G58" s="697">
        <f>SUM(G56:G57)</f>
        <v>890.2</v>
      </c>
      <c r="H58" s="694">
        <f t="shared" si="2"/>
        <v>1763</v>
      </c>
      <c r="I58" s="736">
        <f t="shared" si="3"/>
        <v>50.493477027793531</v>
      </c>
    </row>
    <row r="59" spans="1:9" ht="18.75" customHeight="1">
      <c r="A59" s="1159"/>
      <c r="B59" s="1158" t="s">
        <v>425</v>
      </c>
      <c r="C59" s="1158"/>
      <c r="D59" s="716">
        <v>8350</v>
      </c>
      <c r="E59" s="717">
        <v>2790</v>
      </c>
      <c r="F59" s="718">
        <f>F51+F55+F58</f>
        <v>3045.1000000000004</v>
      </c>
      <c r="G59" s="718">
        <f>G51+G55+G58</f>
        <v>2514.9</v>
      </c>
      <c r="H59" s="717">
        <f>H51+H55+H58</f>
        <v>5560</v>
      </c>
      <c r="I59" s="737">
        <f t="shared" si="3"/>
        <v>45.232014388489212</v>
      </c>
    </row>
    <row r="60" spans="1:9" ht="18.75" customHeight="1">
      <c r="A60" s="1151" t="s">
        <v>19</v>
      </c>
      <c r="B60" s="1153" t="s">
        <v>220</v>
      </c>
      <c r="C60" s="690" t="s">
        <v>107</v>
      </c>
      <c r="D60" s="706">
        <v>1800</v>
      </c>
      <c r="E60" s="696">
        <v>745</v>
      </c>
      <c r="F60" s="697">
        <v>601.4</v>
      </c>
      <c r="G60" s="697">
        <v>453.6</v>
      </c>
      <c r="H60" s="694">
        <f t="shared" si="2"/>
        <v>1055</v>
      </c>
      <c r="I60" s="736">
        <f t="shared" si="3"/>
        <v>42.995260663507111</v>
      </c>
    </row>
    <row r="61" spans="1:9" ht="18.75" customHeight="1">
      <c r="A61" s="1151"/>
      <c r="B61" s="1153"/>
      <c r="C61" s="690" t="s">
        <v>108</v>
      </c>
      <c r="D61" s="706">
        <v>550</v>
      </c>
      <c r="E61" s="696">
        <v>228</v>
      </c>
      <c r="F61" s="697">
        <v>309.3</v>
      </c>
      <c r="G61" s="697">
        <v>12.7</v>
      </c>
      <c r="H61" s="694">
        <f t="shared" si="2"/>
        <v>322</v>
      </c>
      <c r="I61" s="736">
        <f t="shared" si="3"/>
        <v>3.9440993788819871</v>
      </c>
    </row>
    <row r="62" spans="1:9" ht="18.75" customHeight="1">
      <c r="A62" s="1151"/>
      <c r="B62" s="1153"/>
      <c r="C62" s="690" t="s">
        <v>249</v>
      </c>
      <c r="D62" s="706">
        <v>2350</v>
      </c>
      <c r="E62" s="696">
        <v>973</v>
      </c>
      <c r="F62" s="697">
        <f>F60+F61</f>
        <v>910.7</v>
      </c>
      <c r="G62" s="697">
        <f>G60+G61</f>
        <v>466.3</v>
      </c>
      <c r="H62" s="694">
        <f t="shared" si="2"/>
        <v>1377</v>
      </c>
      <c r="I62" s="736">
        <f t="shared" si="3"/>
        <v>33.863471314451708</v>
      </c>
    </row>
    <row r="63" spans="1:9" ht="18.75" customHeight="1">
      <c r="A63" s="1151"/>
      <c r="B63" s="1153" t="s">
        <v>687</v>
      </c>
      <c r="C63" s="690" t="s">
        <v>107</v>
      </c>
      <c r="D63" s="706">
        <v>1450</v>
      </c>
      <c r="E63" s="696">
        <v>220</v>
      </c>
      <c r="F63" s="697">
        <v>691.3</v>
      </c>
      <c r="G63" s="697">
        <v>538.70000000000005</v>
      </c>
      <c r="H63" s="694">
        <f t="shared" si="2"/>
        <v>1230</v>
      </c>
      <c r="I63" s="736">
        <f t="shared" si="3"/>
        <v>43.796747967479675</v>
      </c>
    </row>
    <row r="64" spans="1:9" ht="18.75" customHeight="1">
      <c r="A64" s="1151"/>
      <c r="B64" s="1153"/>
      <c r="C64" s="690" t="s">
        <v>108</v>
      </c>
      <c r="D64" s="706">
        <v>500</v>
      </c>
      <c r="E64" s="696">
        <v>345</v>
      </c>
      <c r="F64" s="697">
        <v>69.7</v>
      </c>
      <c r="G64" s="697">
        <v>85.3</v>
      </c>
      <c r="H64" s="694">
        <f t="shared" si="2"/>
        <v>155</v>
      </c>
      <c r="I64" s="736">
        <f t="shared" si="3"/>
        <v>55.032258064516128</v>
      </c>
    </row>
    <row r="65" spans="1:9" ht="18.75" customHeight="1">
      <c r="A65" s="1151"/>
      <c r="B65" s="1153"/>
      <c r="C65" s="690" t="s">
        <v>278</v>
      </c>
      <c r="D65" s="706">
        <v>1050</v>
      </c>
      <c r="E65" s="696">
        <v>15</v>
      </c>
      <c r="F65" s="697">
        <v>538</v>
      </c>
      <c r="G65" s="697">
        <v>497</v>
      </c>
      <c r="H65" s="694">
        <f t="shared" si="2"/>
        <v>1035</v>
      </c>
      <c r="I65" s="736">
        <f t="shared" si="3"/>
        <v>48.019323671497581</v>
      </c>
    </row>
    <row r="66" spans="1:9" ht="18.75" customHeight="1">
      <c r="A66" s="1151"/>
      <c r="B66" s="1153"/>
      <c r="C66" s="690" t="s">
        <v>249</v>
      </c>
      <c r="D66" s="706">
        <v>3000</v>
      </c>
      <c r="E66" s="696">
        <v>580</v>
      </c>
      <c r="F66" s="697">
        <f>F63+F64+F65</f>
        <v>1299</v>
      </c>
      <c r="G66" s="697">
        <f>G63+G64+G65</f>
        <v>1121</v>
      </c>
      <c r="H66" s="694">
        <f t="shared" si="2"/>
        <v>2420</v>
      </c>
      <c r="I66" s="736">
        <f t="shared" si="3"/>
        <v>46.32231404958678</v>
      </c>
    </row>
    <row r="67" spans="1:9" ht="18.75" customHeight="1">
      <c r="A67" s="1151"/>
      <c r="B67" s="1154" t="s">
        <v>688</v>
      </c>
      <c r="C67" s="690" t="s">
        <v>108</v>
      </c>
      <c r="D67" s="706">
        <v>1200</v>
      </c>
      <c r="E67" s="696">
        <v>637</v>
      </c>
      <c r="F67" s="697">
        <v>259</v>
      </c>
      <c r="G67" s="697">
        <v>304</v>
      </c>
      <c r="H67" s="694">
        <f t="shared" si="2"/>
        <v>563</v>
      </c>
      <c r="I67" s="736">
        <f t="shared" si="3"/>
        <v>53.99644760213144</v>
      </c>
    </row>
    <row r="68" spans="1:9" ht="18.75" customHeight="1">
      <c r="A68" s="1151"/>
      <c r="B68" s="1155"/>
      <c r="C68" s="689" t="s">
        <v>278</v>
      </c>
      <c r="D68" s="706">
        <v>1800</v>
      </c>
      <c r="E68" s="696">
        <v>600</v>
      </c>
      <c r="F68" s="697">
        <v>636</v>
      </c>
      <c r="G68" s="697">
        <v>564</v>
      </c>
      <c r="H68" s="694">
        <f t="shared" si="2"/>
        <v>1200</v>
      </c>
      <c r="I68" s="736">
        <f t="shared" si="3"/>
        <v>47</v>
      </c>
    </row>
    <row r="69" spans="1:9" ht="18.75" customHeight="1">
      <c r="A69" s="1151"/>
      <c r="B69" s="1156"/>
      <c r="C69" s="690" t="s">
        <v>249</v>
      </c>
      <c r="D69" s="706">
        <v>3000</v>
      </c>
      <c r="E69" s="696">
        <v>1237</v>
      </c>
      <c r="F69" s="697">
        <f>F67+F68</f>
        <v>895</v>
      </c>
      <c r="G69" s="697">
        <f>G67+G68</f>
        <v>868</v>
      </c>
      <c r="H69" s="694">
        <f t="shared" si="2"/>
        <v>1763</v>
      </c>
      <c r="I69" s="736">
        <f t="shared" si="3"/>
        <v>49.23425978445831</v>
      </c>
    </row>
    <row r="70" spans="1:9" ht="18.75" customHeight="1">
      <c r="A70" s="1151"/>
      <c r="B70" s="1158" t="s">
        <v>425</v>
      </c>
      <c r="C70" s="1158"/>
      <c r="D70" s="716">
        <v>8350</v>
      </c>
      <c r="E70" s="717">
        <v>2790</v>
      </c>
      <c r="F70" s="718">
        <f>F62+F66+F69</f>
        <v>3104.7</v>
      </c>
      <c r="G70" s="718">
        <f>G62+G66+G69</f>
        <v>2455.3000000000002</v>
      </c>
      <c r="H70" s="717">
        <f t="shared" si="2"/>
        <v>5560</v>
      </c>
      <c r="I70" s="737">
        <f t="shared" si="3"/>
        <v>44.160071942446045</v>
      </c>
    </row>
    <row r="71" spans="1:9" ht="18.75" customHeight="1">
      <c r="A71" s="1151" t="s">
        <v>20</v>
      </c>
      <c r="B71" s="1153" t="s">
        <v>220</v>
      </c>
      <c r="C71" s="690" t="s">
        <v>107</v>
      </c>
      <c r="D71" s="706">
        <v>1800</v>
      </c>
      <c r="E71" s="696">
        <v>745</v>
      </c>
      <c r="F71" s="697">
        <v>644</v>
      </c>
      <c r="G71" s="697">
        <v>411</v>
      </c>
      <c r="H71" s="694">
        <f t="shared" si="2"/>
        <v>1055</v>
      </c>
      <c r="I71" s="736">
        <f t="shared" si="3"/>
        <v>38.957345971563981</v>
      </c>
    </row>
    <row r="72" spans="1:9" ht="18.75" customHeight="1">
      <c r="A72" s="1151"/>
      <c r="B72" s="1153"/>
      <c r="C72" s="690" t="s">
        <v>108</v>
      </c>
      <c r="D72" s="706">
        <v>550</v>
      </c>
      <c r="E72" s="696">
        <v>228</v>
      </c>
      <c r="F72" s="697">
        <v>313</v>
      </c>
      <c r="G72" s="697">
        <v>9</v>
      </c>
      <c r="H72" s="694">
        <f t="shared" si="2"/>
        <v>322</v>
      </c>
      <c r="I72" s="736">
        <f t="shared" si="3"/>
        <v>2.7950310559006213</v>
      </c>
    </row>
    <row r="73" spans="1:9" ht="18.75" customHeight="1">
      <c r="A73" s="1151"/>
      <c r="B73" s="1153"/>
      <c r="C73" s="690" t="s">
        <v>249</v>
      </c>
      <c r="D73" s="706">
        <v>2350</v>
      </c>
      <c r="E73" s="696">
        <v>973</v>
      </c>
      <c r="F73" s="697">
        <f>F71+F72</f>
        <v>957</v>
      </c>
      <c r="G73" s="697">
        <f>G71+G72</f>
        <v>420</v>
      </c>
      <c r="H73" s="694">
        <f t="shared" si="2"/>
        <v>1377</v>
      </c>
      <c r="I73" s="736">
        <f t="shared" si="3"/>
        <v>30.501089324618736</v>
      </c>
    </row>
    <row r="74" spans="1:9" ht="18.75" customHeight="1">
      <c r="A74" s="1151"/>
      <c r="B74" s="1153" t="s">
        <v>687</v>
      </c>
      <c r="C74" s="690" t="s">
        <v>107</v>
      </c>
      <c r="D74" s="706">
        <v>1450</v>
      </c>
      <c r="E74" s="696">
        <v>220</v>
      </c>
      <c r="F74" s="697">
        <v>750</v>
      </c>
      <c r="G74" s="697">
        <v>480</v>
      </c>
      <c r="H74" s="694">
        <f t="shared" si="2"/>
        <v>1230</v>
      </c>
      <c r="I74" s="736">
        <f t="shared" si="3"/>
        <v>39.024390243902438</v>
      </c>
    </row>
    <row r="75" spans="1:9" ht="18.75" customHeight="1">
      <c r="A75" s="1151"/>
      <c r="B75" s="1153"/>
      <c r="C75" s="690" t="s">
        <v>108</v>
      </c>
      <c r="D75" s="706">
        <v>500</v>
      </c>
      <c r="E75" s="696">
        <v>345</v>
      </c>
      <c r="F75" s="697">
        <v>90</v>
      </c>
      <c r="G75" s="697">
        <v>65</v>
      </c>
      <c r="H75" s="694">
        <f t="shared" si="2"/>
        <v>155</v>
      </c>
      <c r="I75" s="736">
        <f t="shared" si="3"/>
        <v>41.935483870967744</v>
      </c>
    </row>
    <row r="76" spans="1:9" ht="18.75" customHeight="1">
      <c r="A76" s="1151"/>
      <c r="B76" s="1153"/>
      <c r="C76" s="690" t="s">
        <v>278</v>
      </c>
      <c r="D76" s="706">
        <v>1050</v>
      </c>
      <c r="E76" s="696">
        <v>15</v>
      </c>
      <c r="F76" s="697">
        <v>606</v>
      </c>
      <c r="G76" s="697">
        <v>429</v>
      </c>
      <c r="H76" s="694">
        <f t="shared" si="2"/>
        <v>1035</v>
      </c>
      <c r="I76" s="736">
        <f t="shared" si="3"/>
        <v>41.449275362318836</v>
      </c>
    </row>
    <row r="77" spans="1:9" ht="18.75" customHeight="1">
      <c r="A77" s="1151"/>
      <c r="B77" s="1153"/>
      <c r="C77" s="690" t="s">
        <v>249</v>
      </c>
      <c r="D77" s="706">
        <v>3000</v>
      </c>
      <c r="E77" s="696">
        <v>580</v>
      </c>
      <c r="F77" s="697">
        <f>F74+F75+F76</f>
        <v>1446</v>
      </c>
      <c r="G77" s="697">
        <f>G74+G75+G76</f>
        <v>974</v>
      </c>
      <c r="H77" s="694">
        <f t="shared" si="2"/>
        <v>2420</v>
      </c>
      <c r="I77" s="736">
        <f t="shared" si="3"/>
        <v>40.247933884297524</v>
      </c>
    </row>
    <row r="78" spans="1:9" ht="18.75" customHeight="1">
      <c r="A78" s="1151"/>
      <c r="B78" s="1154" t="s">
        <v>688</v>
      </c>
      <c r="C78" s="690" t="s">
        <v>108</v>
      </c>
      <c r="D78" s="706">
        <v>1200</v>
      </c>
      <c r="E78" s="696">
        <v>637</v>
      </c>
      <c r="F78" s="697">
        <v>278</v>
      </c>
      <c r="G78" s="697">
        <v>285</v>
      </c>
      <c r="H78" s="694">
        <f t="shared" si="2"/>
        <v>563</v>
      </c>
      <c r="I78" s="736">
        <f t="shared" si="3"/>
        <v>50.621669626998219</v>
      </c>
    </row>
    <row r="79" spans="1:9" ht="18.75" customHeight="1">
      <c r="A79" s="1151"/>
      <c r="B79" s="1155"/>
      <c r="C79" s="689" t="s">
        <v>278</v>
      </c>
      <c r="D79" s="706">
        <v>1800</v>
      </c>
      <c r="E79" s="696">
        <v>600</v>
      </c>
      <c r="F79" s="697">
        <v>701</v>
      </c>
      <c r="G79" s="697">
        <v>499</v>
      </c>
      <c r="H79" s="694">
        <f t="shared" si="2"/>
        <v>1200</v>
      </c>
      <c r="I79" s="736">
        <f t="shared" si="3"/>
        <v>41.583333333333336</v>
      </c>
    </row>
    <row r="80" spans="1:9" ht="18.75" customHeight="1">
      <c r="A80" s="1151"/>
      <c r="B80" s="1156"/>
      <c r="C80" s="690" t="s">
        <v>249</v>
      </c>
      <c r="D80" s="706">
        <v>3000</v>
      </c>
      <c r="E80" s="696">
        <v>1237</v>
      </c>
      <c r="F80" s="697">
        <f>F78+F79</f>
        <v>979</v>
      </c>
      <c r="G80" s="697">
        <v>784</v>
      </c>
      <c r="H80" s="694">
        <f t="shared" si="2"/>
        <v>1763</v>
      </c>
      <c r="I80" s="736">
        <f t="shared" si="3"/>
        <v>44.469653998865574</v>
      </c>
    </row>
    <row r="81" spans="1:9" ht="18.75" customHeight="1">
      <c r="A81" s="1152"/>
      <c r="B81" s="1157" t="s">
        <v>425</v>
      </c>
      <c r="C81" s="1157"/>
      <c r="D81" s="719">
        <v>8350</v>
      </c>
      <c r="E81" s="720">
        <v>2790</v>
      </c>
      <c r="F81" s="721">
        <f>F73+F77+F80</f>
        <v>3382</v>
      </c>
      <c r="G81" s="721">
        <f>G73+G77+G80</f>
        <v>2178</v>
      </c>
      <c r="H81" s="720">
        <f t="shared" si="2"/>
        <v>5560</v>
      </c>
      <c r="I81" s="733">
        <f t="shared" si="3"/>
        <v>39.172661870503596</v>
      </c>
    </row>
    <row r="82" spans="1:9" ht="18.75" customHeight="1">
      <c r="A82" s="623"/>
      <c r="B82" s="700"/>
      <c r="C82" s="700"/>
      <c r="D82" s="701"/>
      <c r="E82" s="701"/>
      <c r="F82" s="702"/>
      <c r="G82" s="702"/>
      <c r="H82" s="702"/>
      <c r="I82" s="702" t="s">
        <v>113</v>
      </c>
    </row>
    <row r="83" spans="1:9" ht="17.25" customHeight="1">
      <c r="A83" s="1149" t="s">
        <v>7</v>
      </c>
      <c r="B83" s="1149"/>
      <c r="C83" s="1149"/>
      <c r="D83" s="1149"/>
      <c r="E83" s="1149"/>
      <c r="F83" s="1149"/>
      <c r="G83" s="702"/>
      <c r="H83" s="702"/>
      <c r="I83" s="702"/>
    </row>
    <row r="84" spans="1:9" ht="18.75" customHeight="1">
      <c r="A84" s="623"/>
      <c r="B84" s="700"/>
      <c r="C84" s="700"/>
      <c r="D84" s="701"/>
      <c r="E84" s="701"/>
      <c r="F84" s="702"/>
      <c r="G84" s="702"/>
      <c r="H84" s="702"/>
      <c r="I84" s="702"/>
    </row>
    <row r="85" spans="1:9" ht="18.75" customHeight="1">
      <c r="A85" s="623"/>
      <c r="B85" s="700"/>
      <c r="C85" s="700"/>
      <c r="D85" s="701"/>
      <c r="E85" s="701"/>
      <c r="F85" s="702"/>
      <c r="G85" s="702"/>
      <c r="H85" s="702"/>
      <c r="I85" s="702"/>
    </row>
    <row r="86" spans="1:9" ht="18.75" customHeight="1">
      <c r="A86" s="623"/>
      <c r="B86" s="700"/>
      <c r="C86" s="700"/>
      <c r="D86" s="701"/>
      <c r="E86" s="701"/>
      <c r="F86" s="702"/>
      <c r="G86" s="702"/>
      <c r="H86" s="702"/>
      <c r="I86" s="702"/>
    </row>
    <row r="87" spans="1:9" ht="18.75" customHeight="1">
      <c r="A87" s="1150" t="s">
        <v>294</v>
      </c>
      <c r="B87" s="1150"/>
      <c r="C87" s="1150"/>
      <c r="D87" s="1150"/>
      <c r="E87" s="1150"/>
      <c r="F87" s="1150"/>
      <c r="G87" s="1150"/>
      <c r="H87" s="751"/>
      <c r="I87" s="752">
        <v>54</v>
      </c>
    </row>
    <row r="88" spans="1:9" ht="18.75" customHeight="1">
      <c r="A88" s="1068" t="s">
        <v>459</v>
      </c>
      <c r="B88" s="1068"/>
      <c r="C88" s="1068"/>
      <c r="D88" s="1068"/>
      <c r="E88" s="1068"/>
      <c r="F88" s="1068"/>
      <c r="G88" s="1068"/>
      <c r="H88" s="1068"/>
      <c r="I88" s="1068"/>
    </row>
    <row r="89" spans="1:9" ht="18.75" customHeight="1" thickBot="1">
      <c r="A89" s="1161" t="s">
        <v>654</v>
      </c>
      <c r="B89" s="1161"/>
      <c r="C89" s="1161"/>
      <c r="D89" s="1161"/>
      <c r="E89" s="1161"/>
      <c r="F89" s="1161"/>
      <c r="G89" s="1161"/>
      <c r="H89" s="1161"/>
      <c r="I89" s="1161"/>
    </row>
    <row r="90" spans="1:9" ht="27.75" customHeight="1" thickTop="1">
      <c r="A90" s="1037" t="s">
        <v>422</v>
      </c>
      <c r="B90" s="1037" t="s">
        <v>423</v>
      </c>
      <c r="C90" s="1032" t="s">
        <v>424</v>
      </c>
      <c r="D90" s="1037" t="s">
        <v>431</v>
      </c>
      <c r="E90" s="1037" t="s">
        <v>430</v>
      </c>
      <c r="F90" s="1036" t="s">
        <v>432</v>
      </c>
      <c r="G90" s="1036"/>
      <c r="H90" s="1162" t="s">
        <v>575</v>
      </c>
      <c r="I90" s="1032" t="s">
        <v>426</v>
      </c>
    </row>
    <row r="91" spans="1:9" ht="27.75" customHeight="1">
      <c r="A91" s="1129"/>
      <c r="B91" s="1129"/>
      <c r="C91" s="1040"/>
      <c r="D91" s="1129"/>
      <c r="E91" s="1129"/>
      <c r="F91" s="236" t="s">
        <v>429</v>
      </c>
      <c r="G91" s="236" t="s">
        <v>428</v>
      </c>
      <c r="H91" s="1163"/>
      <c r="I91" s="1040"/>
    </row>
    <row r="92" spans="1:9" ht="18.75" customHeight="1">
      <c r="A92" s="1159" t="s">
        <v>21</v>
      </c>
      <c r="B92" s="1160" t="s">
        <v>220</v>
      </c>
      <c r="C92" s="691" t="s">
        <v>107</v>
      </c>
      <c r="D92" s="705">
        <v>1800</v>
      </c>
      <c r="E92" s="694">
        <v>745</v>
      </c>
      <c r="F92" s="695">
        <v>653</v>
      </c>
      <c r="G92" s="695">
        <v>402</v>
      </c>
      <c r="H92" s="694">
        <f>F92+G92</f>
        <v>1055</v>
      </c>
      <c r="I92" s="736">
        <f>G92/H92*100</f>
        <v>38.104265402843602</v>
      </c>
    </row>
    <row r="93" spans="1:9" ht="18.75" customHeight="1">
      <c r="A93" s="1151"/>
      <c r="B93" s="1153"/>
      <c r="C93" s="690" t="s">
        <v>108</v>
      </c>
      <c r="D93" s="706">
        <v>550</v>
      </c>
      <c r="E93" s="696">
        <v>228</v>
      </c>
      <c r="F93" s="697">
        <v>313.8</v>
      </c>
      <c r="G93" s="697">
        <v>8.1999999999999993</v>
      </c>
      <c r="H93" s="694">
        <f t="shared" ref="H93:H124" si="4">F93+G93</f>
        <v>322</v>
      </c>
      <c r="I93" s="736">
        <f t="shared" ref="I93:I124" si="5">G93/H93*100</f>
        <v>2.5465838509316767</v>
      </c>
    </row>
    <row r="94" spans="1:9" ht="18.75" customHeight="1">
      <c r="A94" s="1151"/>
      <c r="B94" s="1153"/>
      <c r="C94" s="690" t="s">
        <v>249</v>
      </c>
      <c r="D94" s="706">
        <v>2350</v>
      </c>
      <c r="E94" s="696">
        <v>973</v>
      </c>
      <c r="F94" s="697">
        <f>F92+F93</f>
        <v>966.8</v>
      </c>
      <c r="G94" s="697">
        <f>G92+G93</f>
        <v>410.2</v>
      </c>
      <c r="H94" s="694">
        <f t="shared" si="4"/>
        <v>1377</v>
      </c>
      <c r="I94" s="736">
        <f t="shared" si="5"/>
        <v>29.789397240377628</v>
      </c>
    </row>
    <row r="95" spans="1:9" ht="18.75" customHeight="1">
      <c r="A95" s="1151"/>
      <c r="B95" s="1153" t="s">
        <v>687</v>
      </c>
      <c r="C95" s="690" t="s">
        <v>107</v>
      </c>
      <c r="D95" s="706">
        <v>1450</v>
      </c>
      <c r="E95" s="696">
        <v>220</v>
      </c>
      <c r="F95" s="697">
        <v>759</v>
      </c>
      <c r="G95" s="697">
        <v>471</v>
      </c>
      <c r="H95" s="694">
        <f t="shared" si="4"/>
        <v>1230</v>
      </c>
      <c r="I95" s="736">
        <f t="shared" si="5"/>
        <v>38.292682926829272</v>
      </c>
    </row>
    <row r="96" spans="1:9" ht="18.75" customHeight="1">
      <c r="A96" s="1151"/>
      <c r="B96" s="1153"/>
      <c r="C96" s="690" t="s">
        <v>108</v>
      </c>
      <c r="D96" s="706">
        <v>500</v>
      </c>
      <c r="E96" s="696">
        <v>345</v>
      </c>
      <c r="F96" s="697">
        <v>96</v>
      </c>
      <c r="G96" s="697">
        <v>59</v>
      </c>
      <c r="H96" s="694">
        <f t="shared" si="4"/>
        <v>155</v>
      </c>
      <c r="I96" s="736">
        <f t="shared" si="5"/>
        <v>38.064516129032256</v>
      </c>
    </row>
    <row r="97" spans="1:9" ht="18.75" customHeight="1">
      <c r="A97" s="1151"/>
      <c r="B97" s="1153"/>
      <c r="C97" s="690" t="s">
        <v>278</v>
      </c>
      <c r="D97" s="706">
        <v>1050</v>
      </c>
      <c r="E97" s="696">
        <v>15</v>
      </c>
      <c r="F97" s="697">
        <v>626</v>
      </c>
      <c r="G97" s="697">
        <v>409</v>
      </c>
      <c r="H97" s="694">
        <f t="shared" si="4"/>
        <v>1035</v>
      </c>
      <c r="I97" s="736">
        <f t="shared" si="5"/>
        <v>39.516908212560388</v>
      </c>
    </row>
    <row r="98" spans="1:9" ht="18.75" customHeight="1">
      <c r="A98" s="1151"/>
      <c r="B98" s="1153"/>
      <c r="C98" s="690" t="s">
        <v>249</v>
      </c>
      <c r="D98" s="706">
        <v>3000</v>
      </c>
      <c r="E98" s="696">
        <v>580</v>
      </c>
      <c r="F98" s="697">
        <f>F95+F96+F97</f>
        <v>1481</v>
      </c>
      <c r="G98" s="697">
        <f>G95+G96+G97</f>
        <v>939</v>
      </c>
      <c r="H98" s="694">
        <f t="shared" si="4"/>
        <v>2420</v>
      </c>
      <c r="I98" s="736">
        <f t="shared" si="5"/>
        <v>38.801652892561982</v>
      </c>
    </row>
    <row r="99" spans="1:9" ht="18.75" customHeight="1">
      <c r="A99" s="1151"/>
      <c r="B99" s="1154" t="s">
        <v>688</v>
      </c>
      <c r="C99" s="690" t="s">
        <v>108</v>
      </c>
      <c r="D99" s="706">
        <v>1200</v>
      </c>
      <c r="E99" s="696">
        <v>637</v>
      </c>
      <c r="F99" s="697">
        <v>297</v>
      </c>
      <c r="G99" s="697">
        <v>266</v>
      </c>
      <c r="H99" s="694">
        <f t="shared" si="4"/>
        <v>563</v>
      </c>
      <c r="I99" s="736">
        <f t="shared" si="5"/>
        <v>47.246891651865006</v>
      </c>
    </row>
    <row r="100" spans="1:9" ht="18.75" customHeight="1">
      <c r="A100" s="1151"/>
      <c r="B100" s="1155"/>
      <c r="C100" s="689" t="s">
        <v>278</v>
      </c>
      <c r="D100" s="706">
        <v>1800</v>
      </c>
      <c r="E100" s="696">
        <v>600</v>
      </c>
      <c r="F100" s="697">
        <v>727</v>
      </c>
      <c r="G100" s="697">
        <v>473</v>
      </c>
      <c r="H100" s="694">
        <f t="shared" si="4"/>
        <v>1200</v>
      </c>
      <c r="I100" s="736">
        <f t="shared" si="5"/>
        <v>39.416666666666664</v>
      </c>
    </row>
    <row r="101" spans="1:9" ht="18.75" customHeight="1">
      <c r="A101" s="1151"/>
      <c r="B101" s="1156"/>
      <c r="C101" s="690" t="s">
        <v>249</v>
      </c>
      <c r="D101" s="706">
        <v>3000</v>
      </c>
      <c r="E101" s="696">
        <v>1237</v>
      </c>
      <c r="F101" s="697">
        <f>F99+F100</f>
        <v>1024</v>
      </c>
      <c r="G101" s="697">
        <f>G99+G100</f>
        <v>739</v>
      </c>
      <c r="H101" s="694">
        <f t="shared" si="4"/>
        <v>1763</v>
      </c>
      <c r="I101" s="736">
        <f t="shared" si="5"/>
        <v>41.917186613726606</v>
      </c>
    </row>
    <row r="102" spans="1:9" ht="18.75" customHeight="1">
      <c r="A102" s="1151"/>
      <c r="B102" s="1158" t="s">
        <v>425</v>
      </c>
      <c r="C102" s="1158"/>
      <c r="D102" s="716">
        <v>8350</v>
      </c>
      <c r="E102" s="717">
        <v>2790</v>
      </c>
      <c r="F102" s="718">
        <f>F94+F98+F101</f>
        <v>3471.8</v>
      </c>
      <c r="G102" s="718">
        <f>G94+G98+G101</f>
        <v>2088.1999999999998</v>
      </c>
      <c r="H102" s="717">
        <f t="shared" si="4"/>
        <v>5560</v>
      </c>
      <c r="I102" s="737">
        <f t="shared" si="5"/>
        <v>37.557553956834525</v>
      </c>
    </row>
    <row r="103" spans="1:9" ht="18.75" customHeight="1">
      <c r="A103" s="1151" t="s">
        <v>37</v>
      </c>
      <c r="B103" s="1153" t="s">
        <v>220</v>
      </c>
      <c r="C103" s="690" t="s">
        <v>107</v>
      </c>
      <c r="D103" s="706">
        <v>1800</v>
      </c>
      <c r="E103" s="696">
        <v>745</v>
      </c>
      <c r="F103" s="697">
        <v>680</v>
      </c>
      <c r="G103" s="697">
        <v>375</v>
      </c>
      <c r="H103" s="694">
        <f t="shared" si="4"/>
        <v>1055</v>
      </c>
      <c r="I103" s="736">
        <f t="shared" si="5"/>
        <v>35.545023696682463</v>
      </c>
    </row>
    <row r="104" spans="1:9" ht="18.75" customHeight="1">
      <c r="A104" s="1151"/>
      <c r="B104" s="1153"/>
      <c r="C104" s="690" t="s">
        <v>108</v>
      </c>
      <c r="D104" s="706">
        <v>550</v>
      </c>
      <c r="E104" s="696">
        <v>228</v>
      </c>
      <c r="F104" s="697">
        <v>316.5</v>
      </c>
      <c r="G104" s="697">
        <v>5.5</v>
      </c>
      <c r="H104" s="694">
        <f t="shared" si="4"/>
        <v>322</v>
      </c>
      <c r="I104" s="736">
        <f t="shared" si="5"/>
        <v>1.7080745341614907</v>
      </c>
    </row>
    <row r="105" spans="1:9" ht="18.75" customHeight="1">
      <c r="A105" s="1151"/>
      <c r="B105" s="1153"/>
      <c r="C105" s="690" t="s">
        <v>249</v>
      </c>
      <c r="D105" s="706">
        <v>2350</v>
      </c>
      <c r="E105" s="696">
        <v>973</v>
      </c>
      <c r="F105" s="697">
        <f>F103+F104</f>
        <v>996.5</v>
      </c>
      <c r="G105" s="697">
        <f>G103+G104</f>
        <v>380.5</v>
      </c>
      <c r="H105" s="694">
        <f t="shared" si="4"/>
        <v>1377</v>
      </c>
      <c r="I105" s="736">
        <f t="shared" si="5"/>
        <v>27.632534495279593</v>
      </c>
    </row>
    <row r="106" spans="1:9" ht="18.75" customHeight="1">
      <c r="A106" s="1151"/>
      <c r="B106" s="1153" t="s">
        <v>687</v>
      </c>
      <c r="C106" s="690" t="s">
        <v>107</v>
      </c>
      <c r="D106" s="706">
        <v>1450</v>
      </c>
      <c r="E106" s="696">
        <v>220</v>
      </c>
      <c r="F106" s="697">
        <v>834</v>
      </c>
      <c r="G106" s="697">
        <v>396</v>
      </c>
      <c r="H106" s="694">
        <f t="shared" si="4"/>
        <v>1230</v>
      </c>
      <c r="I106" s="736">
        <f t="shared" si="5"/>
        <v>32.195121951219512</v>
      </c>
    </row>
    <row r="107" spans="1:9" ht="18.75" customHeight="1">
      <c r="A107" s="1151"/>
      <c r="B107" s="1153"/>
      <c r="C107" s="690" t="s">
        <v>108</v>
      </c>
      <c r="D107" s="706">
        <v>500</v>
      </c>
      <c r="E107" s="696">
        <v>345</v>
      </c>
      <c r="F107" s="697">
        <v>111</v>
      </c>
      <c r="G107" s="697">
        <v>44</v>
      </c>
      <c r="H107" s="694">
        <f t="shared" si="4"/>
        <v>155</v>
      </c>
      <c r="I107" s="736">
        <f t="shared" si="5"/>
        <v>28.387096774193548</v>
      </c>
    </row>
    <row r="108" spans="1:9" ht="18.75" customHeight="1">
      <c r="A108" s="1151"/>
      <c r="B108" s="1153"/>
      <c r="C108" s="690" t="s">
        <v>278</v>
      </c>
      <c r="D108" s="706">
        <v>1050</v>
      </c>
      <c r="E108" s="696">
        <v>15</v>
      </c>
      <c r="F108" s="697">
        <v>665</v>
      </c>
      <c r="G108" s="697">
        <v>370</v>
      </c>
      <c r="H108" s="694">
        <f t="shared" si="4"/>
        <v>1035</v>
      </c>
      <c r="I108" s="736">
        <f t="shared" si="5"/>
        <v>35.748792270531396</v>
      </c>
    </row>
    <row r="109" spans="1:9" ht="18.75" customHeight="1">
      <c r="A109" s="1151"/>
      <c r="B109" s="1153"/>
      <c r="C109" s="690" t="s">
        <v>249</v>
      </c>
      <c r="D109" s="706">
        <v>3000</v>
      </c>
      <c r="E109" s="696">
        <v>580</v>
      </c>
      <c r="F109" s="697">
        <f>F106+F107+F108</f>
        <v>1610</v>
      </c>
      <c r="G109" s="697">
        <f>G106+G107+G108</f>
        <v>810</v>
      </c>
      <c r="H109" s="694">
        <f t="shared" si="4"/>
        <v>2420</v>
      </c>
      <c r="I109" s="736">
        <f t="shared" si="5"/>
        <v>33.471074380165291</v>
      </c>
    </row>
    <row r="110" spans="1:9" ht="18.75" customHeight="1">
      <c r="A110" s="1151"/>
      <c r="B110" s="1154" t="s">
        <v>688</v>
      </c>
      <c r="C110" s="690" t="s">
        <v>108</v>
      </c>
      <c r="D110" s="706">
        <v>1200</v>
      </c>
      <c r="E110" s="696">
        <v>637</v>
      </c>
      <c r="F110" s="697">
        <v>343</v>
      </c>
      <c r="G110" s="697">
        <v>220</v>
      </c>
      <c r="H110" s="694">
        <f t="shared" si="4"/>
        <v>563</v>
      </c>
      <c r="I110" s="736">
        <f t="shared" si="5"/>
        <v>39.076376554174068</v>
      </c>
    </row>
    <row r="111" spans="1:9" ht="18.75" customHeight="1">
      <c r="A111" s="1151"/>
      <c r="B111" s="1155"/>
      <c r="C111" s="689" t="s">
        <v>278</v>
      </c>
      <c r="D111" s="706">
        <v>1800</v>
      </c>
      <c r="E111" s="696">
        <v>600</v>
      </c>
      <c r="F111" s="697">
        <v>812</v>
      </c>
      <c r="G111" s="697">
        <v>388</v>
      </c>
      <c r="H111" s="694">
        <f t="shared" si="4"/>
        <v>1200</v>
      </c>
      <c r="I111" s="736">
        <f t="shared" si="5"/>
        <v>32.333333333333329</v>
      </c>
    </row>
    <row r="112" spans="1:9" ht="18.75" customHeight="1">
      <c r="A112" s="1151"/>
      <c r="B112" s="1156"/>
      <c r="C112" s="690" t="s">
        <v>249</v>
      </c>
      <c r="D112" s="706">
        <v>3000</v>
      </c>
      <c r="E112" s="696">
        <v>1237</v>
      </c>
      <c r="F112" s="697">
        <f>F110+F111</f>
        <v>1155</v>
      </c>
      <c r="G112" s="697">
        <f>G110+G111</f>
        <v>608</v>
      </c>
      <c r="H112" s="694">
        <f t="shared" si="4"/>
        <v>1763</v>
      </c>
      <c r="I112" s="736">
        <f t="shared" si="5"/>
        <v>34.486670448099829</v>
      </c>
    </row>
    <row r="113" spans="1:9" ht="18.75" customHeight="1">
      <c r="A113" s="1151"/>
      <c r="B113" s="1158" t="s">
        <v>425</v>
      </c>
      <c r="C113" s="1158"/>
      <c r="D113" s="716">
        <v>8350</v>
      </c>
      <c r="E113" s="717">
        <v>2790</v>
      </c>
      <c r="F113" s="718">
        <f>F105+F109+F112</f>
        <v>3761.5</v>
      </c>
      <c r="G113" s="718">
        <f>G105+G109+G112</f>
        <v>1798.5</v>
      </c>
      <c r="H113" s="717">
        <f t="shared" si="4"/>
        <v>5560</v>
      </c>
      <c r="I113" s="737">
        <f t="shared" si="5"/>
        <v>32.347122302158269</v>
      </c>
    </row>
    <row r="114" spans="1:9" ht="18.75" customHeight="1">
      <c r="A114" s="1151" t="s">
        <v>427</v>
      </c>
      <c r="B114" s="1153" t="s">
        <v>220</v>
      </c>
      <c r="C114" s="690" t="s">
        <v>107</v>
      </c>
      <c r="D114" s="706">
        <v>1800</v>
      </c>
      <c r="E114" s="696">
        <v>745</v>
      </c>
      <c r="F114" s="697">
        <v>770</v>
      </c>
      <c r="G114" s="697">
        <v>285</v>
      </c>
      <c r="H114" s="694">
        <f t="shared" si="4"/>
        <v>1055</v>
      </c>
      <c r="I114" s="736">
        <f t="shared" si="5"/>
        <v>27.014218009478675</v>
      </c>
    </row>
    <row r="115" spans="1:9" ht="18.75" customHeight="1">
      <c r="A115" s="1151"/>
      <c r="B115" s="1153"/>
      <c r="C115" s="690" t="s">
        <v>108</v>
      </c>
      <c r="D115" s="706">
        <v>550</v>
      </c>
      <c r="E115" s="696">
        <v>228</v>
      </c>
      <c r="F115" s="697">
        <v>317.5</v>
      </c>
      <c r="G115" s="697">
        <v>4.5</v>
      </c>
      <c r="H115" s="694">
        <f t="shared" si="4"/>
        <v>322</v>
      </c>
      <c r="I115" s="736">
        <f t="shared" si="5"/>
        <v>1.3975155279503106</v>
      </c>
    </row>
    <row r="116" spans="1:9" ht="18.75" customHeight="1">
      <c r="A116" s="1151"/>
      <c r="B116" s="1153"/>
      <c r="C116" s="690" t="s">
        <v>249</v>
      </c>
      <c r="D116" s="706">
        <v>2350</v>
      </c>
      <c r="E116" s="696">
        <v>973</v>
      </c>
      <c r="F116" s="697">
        <f>F114+F115</f>
        <v>1087.5</v>
      </c>
      <c r="G116" s="697">
        <f>G114+G115</f>
        <v>289.5</v>
      </c>
      <c r="H116" s="694">
        <f t="shared" si="4"/>
        <v>1377</v>
      </c>
      <c r="I116" s="736">
        <f t="shared" si="5"/>
        <v>21.023965141612202</v>
      </c>
    </row>
    <row r="117" spans="1:9" ht="18.75" customHeight="1">
      <c r="A117" s="1151"/>
      <c r="B117" s="1153" t="s">
        <v>687</v>
      </c>
      <c r="C117" s="690" t="s">
        <v>107</v>
      </c>
      <c r="D117" s="706">
        <v>1450</v>
      </c>
      <c r="E117" s="696">
        <v>220</v>
      </c>
      <c r="F117" s="697">
        <v>866</v>
      </c>
      <c r="G117" s="697">
        <v>364</v>
      </c>
      <c r="H117" s="694">
        <f t="shared" si="4"/>
        <v>1230</v>
      </c>
      <c r="I117" s="736">
        <f t="shared" si="5"/>
        <v>29.593495934959353</v>
      </c>
    </row>
    <row r="118" spans="1:9" ht="18.75" customHeight="1">
      <c r="A118" s="1151"/>
      <c r="B118" s="1153"/>
      <c r="C118" s="690" t="s">
        <v>108</v>
      </c>
      <c r="D118" s="706">
        <v>500</v>
      </c>
      <c r="E118" s="696">
        <v>345</v>
      </c>
      <c r="F118" s="697">
        <v>118.9</v>
      </c>
      <c r="G118" s="697">
        <v>36.1</v>
      </c>
      <c r="H118" s="694">
        <f t="shared" si="4"/>
        <v>155</v>
      </c>
      <c r="I118" s="736">
        <f t="shared" si="5"/>
        <v>23.29032258064516</v>
      </c>
    </row>
    <row r="119" spans="1:9" ht="18.75" customHeight="1">
      <c r="A119" s="1151"/>
      <c r="B119" s="1153"/>
      <c r="C119" s="690" t="s">
        <v>278</v>
      </c>
      <c r="D119" s="706">
        <v>1050</v>
      </c>
      <c r="E119" s="696">
        <v>15</v>
      </c>
      <c r="F119" s="697">
        <v>728</v>
      </c>
      <c r="G119" s="697">
        <v>307</v>
      </c>
      <c r="H119" s="694">
        <f t="shared" si="4"/>
        <v>1035</v>
      </c>
      <c r="I119" s="736">
        <f t="shared" si="5"/>
        <v>29.661835748792271</v>
      </c>
    </row>
    <row r="120" spans="1:9" ht="18.75" customHeight="1">
      <c r="A120" s="1151"/>
      <c r="B120" s="1153"/>
      <c r="C120" s="690" t="s">
        <v>249</v>
      </c>
      <c r="D120" s="706">
        <v>3000</v>
      </c>
      <c r="E120" s="696">
        <v>580</v>
      </c>
      <c r="F120" s="697">
        <f>F117+F118+F119</f>
        <v>1712.9</v>
      </c>
      <c r="G120" s="697">
        <f>G117+G118+G119</f>
        <v>707.1</v>
      </c>
      <c r="H120" s="694">
        <f t="shared" si="4"/>
        <v>2420</v>
      </c>
      <c r="I120" s="736">
        <f t="shared" si="5"/>
        <v>29.219008264462808</v>
      </c>
    </row>
    <row r="121" spans="1:9" ht="18.75" customHeight="1">
      <c r="A121" s="1151"/>
      <c r="B121" s="1154" t="s">
        <v>688</v>
      </c>
      <c r="C121" s="690" t="s">
        <v>108</v>
      </c>
      <c r="D121" s="706">
        <v>1200</v>
      </c>
      <c r="E121" s="696">
        <v>637</v>
      </c>
      <c r="F121" s="697">
        <v>376</v>
      </c>
      <c r="G121" s="697">
        <v>187</v>
      </c>
      <c r="H121" s="694">
        <f t="shared" si="4"/>
        <v>563</v>
      </c>
      <c r="I121" s="736">
        <f t="shared" si="5"/>
        <v>33.214920071047956</v>
      </c>
    </row>
    <row r="122" spans="1:9" ht="18.75" customHeight="1">
      <c r="A122" s="1151"/>
      <c r="B122" s="1155"/>
      <c r="C122" s="689" t="s">
        <v>278</v>
      </c>
      <c r="D122" s="706">
        <v>1800</v>
      </c>
      <c r="E122" s="696">
        <v>600</v>
      </c>
      <c r="F122" s="697">
        <v>873</v>
      </c>
      <c r="G122" s="697">
        <v>327</v>
      </c>
      <c r="H122" s="694">
        <f t="shared" si="4"/>
        <v>1200</v>
      </c>
      <c r="I122" s="736">
        <f t="shared" si="5"/>
        <v>27.250000000000004</v>
      </c>
    </row>
    <row r="123" spans="1:9" ht="18.75" customHeight="1">
      <c r="A123" s="1151"/>
      <c r="B123" s="1156"/>
      <c r="C123" s="690" t="s">
        <v>249</v>
      </c>
      <c r="D123" s="706">
        <v>3000</v>
      </c>
      <c r="E123" s="696">
        <v>1237</v>
      </c>
      <c r="F123" s="697">
        <f>F121+F122</f>
        <v>1249</v>
      </c>
      <c r="G123" s="697">
        <f>G121+G122</f>
        <v>514</v>
      </c>
      <c r="H123" s="694">
        <f t="shared" si="4"/>
        <v>1763</v>
      </c>
      <c r="I123" s="736">
        <f t="shared" si="5"/>
        <v>29.154849688031764</v>
      </c>
    </row>
    <row r="124" spans="1:9" ht="18.75" customHeight="1">
      <c r="A124" s="1152"/>
      <c r="B124" s="1157" t="s">
        <v>425</v>
      </c>
      <c r="C124" s="1157"/>
      <c r="D124" s="719">
        <v>8350</v>
      </c>
      <c r="E124" s="720">
        <v>2790</v>
      </c>
      <c r="F124" s="721">
        <f>F116+F120+F123</f>
        <v>4049.4</v>
      </c>
      <c r="G124" s="721">
        <f>G116+G120+G123</f>
        <v>1510.6</v>
      </c>
      <c r="H124" s="720">
        <f t="shared" si="4"/>
        <v>5560</v>
      </c>
      <c r="I124" s="733">
        <f t="shared" si="5"/>
        <v>27.169064748201439</v>
      </c>
    </row>
    <row r="125" spans="1:9" ht="18.75" customHeight="1">
      <c r="A125" s="1147"/>
      <c r="B125" s="1147"/>
      <c r="C125" s="1147"/>
      <c r="D125" s="1147"/>
      <c r="E125" s="1147"/>
      <c r="F125" s="1148"/>
      <c r="G125" s="1148"/>
      <c r="H125" s="738"/>
      <c r="I125" s="17"/>
    </row>
    <row r="126" spans="1:9" ht="18.75" customHeight="1">
      <c r="A126" s="1149" t="s">
        <v>7</v>
      </c>
      <c r="B126" s="1149"/>
      <c r="C126" s="1149"/>
      <c r="D126" s="1149"/>
      <c r="E126" s="1149"/>
      <c r="F126" s="1149"/>
      <c r="G126" s="702"/>
      <c r="H126" s="702"/>
      <c r="I126" s="702" t="s">
        <v>113</v>
      </c>
    </row>
    <row r="127" spans="1:9" ht="18.75" customHeight="1">
      <c r="A127" s="17"/>
      <c r="B127" s="17"/>
      <c r="C127" s="17"/>
      <c r="D127" s="17"/>
      <c r="E127" s="17"/>
      <c r="F127" s="17"/>
      <c r="G127" s="17"/>
      <c r="H127" s="738"/>
      <c r="I127" s="17"/>
    </row>
    <row r="128" spans="1:9" ht="18.75" customHeight="1">
      <c r="A128" s="17"/>
      <c r="B128" s="17"/>
      <c r="C128" s="17"/>
      <c r="D128" s="17"/>
      <c r="E128" s="17"/>
      <c r="F128" s="17"/>
      <c r="G128" s="17"/>
      <c r="H128" s="738"/>
      <c r="I128" s="17"/>
    </row>
    <row r="129" spans="1:9" ht="18.75" customHeight="1">
      <c r="A129" s="17"/>
      <c r="B129" s="17"/>
      <c r="C129" s="17"/>
      <c r="D129" s="17"/>
      <c r="E129" s="17"/>
      <c r="F129" s="17"/>
      <c r="G129" s="17"/>
      <c r="H129" s="738"/>
      <c r="I129" s="17"/>
    </row>
    <row r="130" spans="1:9" ht="18.75" customHeight="1">
      <c r="A130" s="1150" t="s">
        <v>294</v>
      </c>
      <c r="B130" s="1150"/>
      <c r="C130" s="1150"/>
      <c r="D130" s="1150"/>
      <c r="E130" s="1150"/>
      <c r="F130" s="1150"/>
      <c r="G130" s="1150"/>
      <c r="H130" s="751"/>
      <c r="I130" s="752">
        <v>55</v>
      </c>
    </row>
    <row r="131" spans="1:9" ht="18.75" customHeight="1">
      <c r="A131" s="1068" t="s">
        <v>459</v>
      </c>
      <c r="B131" s="1068"/>
      <c r="C131" s="1068"/>
      <c r="D131" s="1068"/>
      <c r="E131" s="1068"/>
      <c r="F131" s="1068"/>
      <c r="G131" s="1068"/>
      <c r="H131" s="1068"/>
      <c r="I131" s="1068"/>
    </row>
    <row r="132" spans="1:9" ht="18.75" customHeight="1" thickBot="1">
      <c r="A132" s="1161" t="s">
        <v>654</v>
      </c>
      <c r="B132" s="1161"/>
      <c r="C132" s="1161"/>
      <c r="D132" s="1161"/>
      <c r="E132" s="1161"/>
      <c r="F132" s="1161"/>
      <c r="G132" s="1161"/>
      <c r="H132" s="1161"/>
      <c r="I132" s="1161"/>
    </row>
    <row r="133" spans="1:9" ht="27.75" customHeight="1" thickTop="1">
      <c r="A133" s="1037" t="s">
        <v>422</v>
      </c>
      <c r="B133" s="1037" t="s">
        <v>423</v>
      </c>
      <c r="C133" s="1032" t="s">
        <v>424</v>
      </c>
      <c r="D133" s="1037" t="s">
        <v>431</v>
      </c>
      <c r="E133" s="1037" t="s">
        <v>430</v>
      </c>
      <c r="F133" s="1036" t="s">
        <v>432</v>
      </c>
      <c r="G133" s="1036"/>
      <c r="H133" s="1162" t="s">
        <v>575</v>
      </c>
      <c r="I133" s="1032" t="s">
        <v>426</v>
      </c>
    </row>
    <row r="134" spans="1:9" ht="27.75" customHeight="1">
      <c r="A134" s="1129"/>
      <c r="B134" s="1129"/>
      <c r="C134" s="1040"/>
      <c r="D134" s="1129"/>
      <c r="E134" s="1129"/>
      <c r="F134" s="236" t="s">
        <v>429</v>
      </c>
      <c r="G134" s="236" t="s">
        <v>428</v>
      </c>
      <c r="H134" s="1163"/>
      <c r="I134" s="1040"/>
    </row>
    <row r="135" spans="1:9" ht="18.75" customHeight="1">
      <c r="A135" s="1159" t="s">
        <v>82</v>
      </c>
      <c r="B135" s="1160" t="s">
        <v>220</v>
      </c>
      <c r="C135" s="691" t="s">
        <v>107</v>
      </c>
      <c r="D135" s="705">
        <v>1800</v>
      </c>
      <c r="E135" s="694">
        <v>745</v>
      </c>
      <c r="F135" s="695">
        <v>739</v>
      </c>
      <c r="G135" s="695">
        <v>316</v>
      </c>
      <c r="H135" s="694">
        <f>F135+G135</f>
        <v>1055</v>
      </c>
      <c r="I135" s="736">
        <f>G135/H135*100</f>
        <v>29.952606635071088</v>
      </c>
    </row>
    <row r="136" spans="1:9" ht="18.75" customHeight="1">
      <c r="A136" s="1151"/>
      <c r="B136" s="1153"/>
      <c r="C136" s="690" t="s">
        <v>108</v>
      </c>
      <c r="D136" s="706">
        <v>550</v>
      </c>
      <c r="E136" s="696">
        <v>228</v>
      </c>
      <c r="F136" s="697">
        <v>318.7</v>
      </c>
      <c r="G136" s="697">
        <v>3.3</v>
      </c>
      <c r="H136" s="694">
        <f t="shared" ref="H136:H164" si="6">F136+G136</f>
        <v>322</v>
      </c>
      <c r="I136" s="736">
        <f t="shared" ref="I136:I167" si="7">G136/H136*100</f>
        <v>1.0248447204968945</v>
      </c>
    </row>
    <row r="137" spans="1:9" ht="18.75" customHeight="1">
      <c r="A137" s="1151"/>
      <c r="B137" s="1153"/>
      <c r="C137" s="690" t="s">
        <v>249</v>
      </c>
      <c r="D137" s="706">
        <v>2350</v>
      </c>
      <c r="E137" s="696">
        <v>973</v>
      </c>
      <c r="F137" s="697">
        <f>F135+F136</f>
        <v>1057.7</v>
      </c>
      <c r="G137" s="697">
        <f>G135+G136</f>
        <v>319.3</v>
      </c>
      <c r="H137" s="694">
        <f t="shared" si="6"/>
        <v>1377</v>
      </c>
      <c r="I137" s="736">
        <f t="shared" si="7"/>
        <v>23.18809005083515</v>
      </c>
    </row>
    <row r="138" spans="1:9" ht="18.75" customHeight="1">
      <c r="A138" s="1151"/>
      <c r="B138" s="1153" t="s">
        <v>687</v>
      </c>
      <c r="C138" s="690" t="s">
        <v>107</v>
      </c>
      <c r="D138" s="706">
        <v>1450</v>
      </c>
      <c r="E138" s="696">
        <v>220</v>
      </c>
      <c r="F138" s="722">
        <v>885</v>
      </c>
      <c r="G138" s="697">
        <v>345</v>
      </c>
      <c r="H138" s="694">
        <f t="shared" si="6"/>
        <v>1230</v>
      </c>
      <c r="I138" s="736">
        <f t="shared" si="7"/>
        <v>28.04878048780488</v>
      </c>
    </row>
    <row r="139" spans="1:9" ht="18.75" customHeight="1">
      <c r="A139" s="1151"/>
      <c r="B139" s="1153"/>
      <c r="C139" s="690" t="s">
        <v>108</v>
      </c>
      <c r="D139" s="706">
        <v>500</v>
      </c>
      <c r="E139" s="696">
        <v>345</v>
      </c>
      <c r="F139" s="697">
        <v>119.3</v>
      </c>
      <c r="G139" s="697">
        <v>35.700000000000003</v>
      </c>
      <c r="H139" s="694">
        <f t="shared" si="6"/>
        <v>155</v>
      </c>
      <c r="I139" s="736">
        <f t="shared" si="7"/>
        <v>23.032258064516132</v>
      </c>
    </row>
    <row r="140" spans="1:9" ht="18.75" customHeight="1">
      <c r="A140" s="1151"/>
      <c r="B140" s="1153"/>
      <c r="C140" s="690" t="s">
        <v>278</v>
      </c>
      <c r="D140" s="706">
        <v>1050</v>
      </c>
      <c r="E140" s="696">
        <v>15</v>
      </c>
      <c r="F140" s="697">
        <v>733</v>
      </c>
      <c r="G140" s="697">
        <v>302</v>
      </c>
      <c r="H140" s="694">
        <f t="shared" si="6"/>
        <v>1035</v>
      </c>
      <c r="I140" s="736">
        <f t="shared" si="7"/>
        <v>29.178743961352655</v>
      </c>
    </row>
    <row r="141" spans="1:9" ht="18.75" customHeight="1">
      <c r="A141" s="1151"/>
      <c r="B141" s="1153"/>
      <c r="C141" s="690" t="s">
        <v>249</v>
      </c>
      <c r="D141" s="706">
        <v>3000</v>
      </c>
      <c r="E141" s="696">
        <v>580</v>
      </c>
      <c r="F141" s="697">
        <f>F138+F139+F140</f>
        <v>1737.3</v>
      </c>
      <c r="G141" s="697">
        <f>G138+G139+G140</f>
        <v>682.7</v>
      </c>
      <c r="H141" s="694">
        <f t="shared" si="6"/>
        <v>2420</v>
      </c>
      <c r="I141" s="736">
        <f t="shared" si="7"/>
        <v>28.210743801652892</v>
      </c>
    </row>
    <row r="142" spans="1:9" ht="18.75" customHeight="1">
      <c r="A142" s="1151"/>
      <c r="B142" s="1154" t="s">
        <v>688</v>
      </c>
      <c r="C142" s="690" t="s">
        <v>108</v>
      </c>
      <c r="D142" s="706">
        <v>1200</v>
      </c>
      <c r="E142" s="696">
        <v>637</v>
      </c>
      <c r="F142" s="697">
        <v>383</v>
      </c>
      <c r="G142" s="697">
        <v>180</v>
      </c>
      <c r="H142" s="694">
        <f t="shared" si="6"/>
        <v>563</v>
      </c>
      <c r="I142" s="736">
        <f t="shared" si="7"/>
        <v>31.97158081705151</v>
      </c>
    </row>
    <row r="143" spans="1:9" ht="18.75" customHeight="1">
      <c r="A143" s="1151"/>
      <c r="B143" s="1155"/>
      <c r="C143" s="689" t="s">
        <v>278</v>
      </c>
      <c r="D143" s="706">
        <v>1800</v>
      </c>
      <c r="E143" s="696">
        <v>600</v>
      </c>
      <c r="F143" s="697">
        <v>880</v>
      </c>
      <c r="G143" s="697">
        <v>320</v>
      </c>
      <c r="H143" s="694">
        <f t="shared" si="6"/>
        <v>1200</v>
      </c>
      <c r="I143" s="736">
        <f t="shared" si="7"/>
        <v>26.666666666666668</v>
      </c>
    </row>
    <row r="144" spans="1:9" ht="18.75" customHeight="1">
      <c r="A144" s="1151"/>
      <c r="B144" s="1156"/>
      <c r="C144" s="690" t="s">
        <v>249</v>
      </c>
      <c r="D144" s="706">
        <v>3000</v>
      </c>
      <c r="E144" s="696">
        <v>1237</v>
      </c>
      <c r="F144" s="697">
        <f>F142+F143</f>
        <v>1263</v>
      </c>
      <c r="G144" s="697">
        <f>G142+G143</f>
        <v>500</v>
      </c>
      <c r="H144" s="694">
        <f t="shared" si="6"/>
        <v>1763</v>
      </c>
      <c r="I144" s="736">
        <f t="shared" si="7"/>
        <v>28.360748723766307</v>
      </c>
    </row>
    <row r="145" spans="1:9" ht="18.75" customHeight="1">
      <c r="A145" s="1151"/>
      <c r="B145" s="1158" t="s">
        <v>425</v>
      </c>
      <c r="C145" s="1158"/>
      <c r="D145" s="716">
        <v>8350</v>
      </c>
      <c r="E145" s="717">
        <v>2790</v>
      </c>
      <c r="F145" s="718">
        <f>F137+F141+F144</f>
        <v>4058</v>
      </c>
      <c r="G145" s="718">
        <f>G137+G141+G144</f>
        <v>1502</v>
      </c>
      <c r="H145" s="717">
        <f t="shared" si="6"/>
        <v>5560</v>
      </c>
      <c r="I145" s="737">
        <f t="shared" si="7"/>
        <v>27.014388489208635</v>
      </c>
    </row>
    <row r="146" spans="1:9" ht="18.75" customHeight="1">
      <c r="A146" s="1151" t="s">
        <v>83</v>
      </c>
      <c r="B146" s="1153" t="s">
        <v>220</v>
      </c>
      <c r="C146" s="690" t="s">
        <v>107</v>
      </c>
      <c r="D146" s="706">
        <v>1800</v>
      </c>
      <c r="E146" s="696">
        <v>745</v>
      </c>
      <c r="F146" s="697">
        <v>523</v>
      </c>
      <c r="G146" s="697">
        <v>532</v>
      </c>
      <c r="H146" s="694">
        <f t="shared" si="6"/>
        <v>1055</v>
      </c>
      <c r="I146" s="736">
        <f t="shared" si="7"/>
        <v>50.426540284360186</v>
      </c>
    </row>
    <row r="147" spans="1:9" ht="18.75" customHeight="1">
      <c r="A147" s="1151"/>
      <c r="B147" s="1153"/>
      <c r="C147" s="690" t="s">
        <v>108</v>
      </c>
      <c r="D147" s="706">
        <v>550</v>
      </c>
      <c r="E147" s="696">
        <v>228</v>
      </c>
      <c r="F147" s="697">
        <v>280</v>
      </c>
      <c r="G147" s="697">
        <v>42</v>
      </c>
      <c r="H147" s="694">
        <f t="shared" si="6"/>
        <v>322</v>
      </c>
      <c r="I147" s="736">
        <f t="shared" si="7"/>
        <v>13.043478260869565</v>
      </c>
    </row>
    <row r="148" spans="1:9" ht="18.75" customHeight="1">
      <c r="A148" s="1151"/>
      <c r="B148" s="1153"/>
      <c r="C148" s="690" t="s">
        <v>249</v>
      </c>
      <c r="D148" s="706">
        <v>2350</v>
      </c>
      <c r="E148" s="696">
        <v>973</v>
      </c>
      <c r="F148" s="697">
        <f>F146+F147</f>
        <v>803</v>
      </c>
      <c r="G148" s="697">
        <f>G146+G147</f>
        <v>574</v>
      </c>
      <c r="H148" s="694">
        <f t="shared" si="6"/>
        <v>1377</v>
      </c>
      <c r="I148" s="736">
        <f t="shared" si="7"/>
        <v>41.684822076978939</v>
      </c>
    </row>
    <row r="149" spans="1:9" ht="18.75" customHeight="1">
      <c r="A149" s="1151"/>
      <c r="B149" s="1153" t="s">
        <v>687</v>
      </c>
      <c r="C149" s="690" t="s">
        <v>107</v>
      </c>
      <c r="D149" s="706">
        <v>1450</v>
      </c>
      <c r="E149" s="696">
        <v>220</v>
      </c>
      <c r="F149" s="697">
        <v>751</v>
      </c>
      <c r="G149" s="697">
        <v>479</v>
      </c>
      <c r="H149" s="694">
        <f t="shared" si="6"/>
        <v>1230</v>
      </c>
      <c r="I149" s="736">
        <f t="shared" si="7"/>
        <v>38.943089430894304</v>
      </c>
    </row>
    <row r="150" spans="1:9" ht="18.75" customHeight="1">
      <c r="A150" s="1151"/>
      <c r="B150" s="1153"/>
      <c r="C150" s="690" t="s">
        <v>108</v>
      </c>
      <c r="D150" s="706">
        <v>500</v>
      </c>
      <c r="E150" s="696">
        <v>345</v>
      </c>
      <c r="F150" s="697">
        <v>99</v>
      </c>
      <c r="G150" s="697">
        <v>56</v>
      </c>
      <c r="H150" s="694">
        <f t="shared" si="6"/>
        <v>155</v>
      </c>
      <c r="I150" s="736">
        <f t="shared" si="7"/>
        <v>36.129032258064512</v>
      </c>
    </row>
    <row r="151" spans="1:9" ht="18.75" customHeight="1">
      <c r="A151" s="1151"/>
      <c r="B151" s="1153"/>
      <c r="C151" s="690" t="s">
        <v>278</v>
      </c>
      <c r="D151" s="706">
        <v>1050</v>
      </c>
      <c r="E151" s="696">
        <v>15</v>
      </c>
      <c r="F151" s="697">
        <v>718</v>
      </c>
      <c r="G151" s="697">
        <v>317</v>
      </c>
      <c r="H151" s="694">
        <f t="shared" si="6"/>
        <v>1035</v>
      </c>
      <c r="I151" s="736">
        <f t="shared" si="7"/>
        <v>30.628019323671495</v>
      </c>
    </row>
    <row r="152" spans="1:9" ht="18.75" customHeight="1">
      <c r="A152" s="1151"/>
      <c r="B152" s="1153"/>
      <c r="C152" s="690" t="s">
        <v>249</v>
      </c>
      <c r="D152" s="706">
        <v>3000</v>
      </c>
      <c r="E152" s="696">
        <v>580</v>
      </c>
      <c r="F152" s="697">
        <f>F149+F150+F151</f>
        <v>1568</v>
      </c>
      <c r="G152" s="697">
        <f>G149+G150+G151</f>
        <v>852</v>
      </c>
      <c r="H152" s="694">
        <f t="shared" si="6"/>
        <v>2420</v>
      </c>
      <c r="I152" s="736">
        <f t="shared" si="7"/>
        <v>35.206611570247937</v>
      </c>
    </row>
    <row r="153" spans="1:9" ht="18.75" customHeight="1">
      <c r="A153" s="1151"/>
      <c r="B153" s="1154" t="s">
        <v>688</v>
      </c>
      <c r="C153" s="690" t="s">
        <v>108</v>
      </c>
      <c r="D153" s="706">
        <v>1200</v>
      </c>
      <c r="E153" s="696">
        <v>637</v>
      </c>
      <c r="F153" s="697">
        <v>246</v>
      </c>
      <c r="G153" s="697">
        <v>317</v>
      </c>
      <c r="H153" s="694">
        <f t="shared" si="6"/>
        <v>563</v>
      </c>
      <c r="I153" s="736">
        <f t="shared" si="7"/>
        <v>56.305506216696266</v>
      </c>
    </row>
    <row r="154" spans="1:9" ht="18.75" customHeight="1">
      <c r="A154" s="1151"/>
      <c r="B154" s="1155"/>
      <c r="C154" s="689" t="s">
        <v>278</v>
      </c>
      <c r="D154" s="706">
        <v>1800</v>
      </c>
      <c r="E154" s="696">
        <v>600</v>
      </c>
      <c r="F154" s="697">
        <v>879</v>
      </c>
      <c r="G154" s="697">
        <v>321</v>
      </c>
      <c r="H154" s="694">
        <f t="shared" si="6"/>
        <v>1200</v>
      </c>
      <c r="I154" s="736">
        <f t="shared" si="7"/>
        <v>26.75</v>
      </c>
    </row>
    <row r="155" spans="1:9" ht="18.75" customHeight="1">
      <c r="A155" s="1151"/>
      <c r="B155" s="1156"/>
      <c r="C155" s="690" t="s">
        <v>249</v>
      </c>
      <c r="D155" s="706">
        <v>3000</v>
      </c>
      <c r="E155" s="696">
        <v>1237</v>
      </c>
      <c r="F155" s="697">
        <f>F153+F154</f>
        <v>1125</v>
      </c>
      <c r="G155" s="697">
        <f>G153+G154</f>
        <v>638</v>
      </c>
      <c r="H155" s="694">
        <f t="shared" si="6"/>
        <v>1763</v>
      </c>
      <c r="I155" s="736">
        <f t="shared" si="7"/>
        <v>36.18831537152581</v>
      </c>
    </row>
    <row r="156" spans="1:9" ht="18.75" customHeight="1">
      <c r="A156" s="1151"/>
      <c r="B156" s="1158" t="s">
        <v>425</v>
      </c>
      <c r="C156" s="1158"/>
      <c r="D156" s="716">
        <v>8350</v>
      </c>
      <c r="E156" s="717">
        <v>2790</v>
      </c>
      <c r="F156" s="718">
        <f>F148+F152+F155</f>
        <v>3496</v>
      </c>
      <c r="G156" s="718">
        <f>G148+G152+G155</f>
        <v>2064</v>
      </c>
      <c r="H156" s="717">
        <f t="shared" si="6"/>
        <v>5560</v>
      </c>
      <c r="I156" s="737">
        <f t="shared" si="7"/>
        <v>37.122302158273378</v>
      </c>
    </row>
    <row r="157" spans="1:9" ht="18.75" customHeight="1">
      <c r="A157" s="1151" t="s">
        <v>84</v>
      </c>
      <c r="B157" s="1153" t="s">
        <v>220</v>
      </c>
      <c r="C157" s="690" t="s">
        <v>107</v>
      </c>
      <c r="D157" s="706">
        <v>1800</v>
      </c>
      <c r="E157" s="696">
        <v>745</v>
      </c>
      <c r="F157" s="697">
        <v>187.3</v>
      </c>
      <c r="G157" s="697">
        <v>867.8</v>
      </c>
      <c r="H157" s="694">
        <f t="shared" si="6"/>
        <v>1055.0999999999999</v>
      </c>
      <c r="I157" s="736">
        <f t="shared" si="7"/>
        <v>82.248128139512843</v>
      </c>
    </row>
    <row r="158" spans="1:9" ht="18.75" customHeight="1">
      <c r="A158" s="1151"/>
      <c r="B158" s="1153"/>
      <c r="C158" s="690" t="s">
        <v>108</v>
      </c>
      <c r="D158" s="706">
        <v>550</v>
      </c>
      <c r="E158" s="696">
        <v>228</v>
      </c>
      <c r="F158" s="697">
        <v>225.1</v>
      </c>
      <c r="G158" s="697">
        <v>96.9</v>
      </c>
      <c r="H158" s="694">
        <f t="shared" si="6"/>
        <v>322</v>
      </c>
      <c r="I158" s="736">
        <f t="shared" si="7"/>
        <v>30.093167701863354</v>
      </c>
    </row>
    <row r="159" spans="1:9" ht="18.75" customHeight="1">
      <c r="A159" s="1151"/>
      <c r="B159" s="1153"/>
      <c r="C159" s="690" t="s">
        <v>249</v>
      </c>
      <c r="D159" s="706">
        <v>2350</v>
      </c>
      <c r="E159" s="696">
        <v>973</v>
      </c>
      <c r="F159" s="697">
        <f>F157+F158</f>
        <v>412.4</v>
      </c>
      <c r="G159" s="697">
        <f>G157+G158</f>
        <v>964.69999999999993</v>
      </c>
      <c r="H159" s="694">
        <f t="shared" si="6"/>
        <v>1377.1</v>
      </c>
      <c r="I159" s="736">
        <f t="shared" si="7"/>
        <v>70.05300994844238</v>
      </c>
    </row>
    <row r="160" spans="1:9" ht="18.75" customHeight="1">
      <c r="A160" s="1151"/>
      <c r="B160" s="1153" t="s">
        <v>687</v>
      </c>
      <c r="C160" s="690" t="s">
        <v>107</v>
      </c>
      <c r="D160" s="706">
        <v>1450</v>
      </c>
      <c r="E160" s="696">
        <v>220</v>
      </c>
      <c r="F160" s="697">
        <v>617.20000000000005</v>
      </c>
      <c r="G160" s="697">
        <v>612.79999999999995</v>
      </c>
      <c r="H160" s="694">
        <f t="shared" si="6"/>
        <v>1230</v>
      </c>
      <c r="I160" s="736">
        <f t="shared" si="7"/>
        <v>49.821138211382113</v>
      </c>
    </row>
    <row r="161" spans="1:9" ht="18.75" customHeight="1">
      <c r="A161" s="1151"/>
      <c r="B161" s="1153"/>
      <c r="C161" s="690" t="s">
        <v>108</v>
      </c>
      <c r="D161" s="706">
        <v>500</v>
      </c>
      <c r="E161" s="696">
        <v>345</v>
      </c>
      <c r="F161" s="697">
        <v>44.5</v>
      </c>
      <c r="G161" s="697">
        <v>110.5</v>
      </c>
      <c r="H161" s="694">
        <f t="shared" si="6"/>
        <v>155</v>
      </c>
      <c r="I161" s="736">
        <f t="shared" si="7"/>
        <v>71.290322580645153</v>
      </c>
    </row>
    <row r="162" spans="1:9" ht="18.75" customHeight="1">
      <c r="A162" s="1151"/>
      <c r="B162" s="1153"/>
      <c r="C162" s="690" t="s">
        <v>278</v>
      </c>
      <c r="D162" s="706">
        <v>1050</v>
      </c>
      <c r="E162" s="696">
        <v>15</v>
      </c>
      <c r="F162" s="697">
        <v>487.9</v>
      </c>
      <c r="G162" s="697">
        <v>547.1</v>
      </c>
      <c r="H162" s="694">
        <f t="shared" si="6"/>
        <v>1035</v>
      </c>
      <c r="I162" s="736">
        <f t="shared" si="7"/>
        <v>52.859903381642518</v>
      </c>
    </row>
    <row r="163" spans="1:9" ht="18.75" customHeight="1">
      <c r="A163" s="1151"/>
      <c r="B163" s="1153"/>
      <c r="C163" s="690" t="s">
        <v>249</v>
      </c>
      <c r="D163" s="706">
        <v>3000</v>
      </c>
      <c r="E163" s="696">
        <v>580</v>
      </c>
      <c r="F163" s="697">
        <f>F160+F161+F162</f>
        <v>1149.5999999999999</v>
      </c>
      <c r="G163" s="697">
        <f>G160+G161+G162</f>
        <v>1270.4000000000001</v>
      </c>
      <c r="H163" s="694">
        <f t="shared" si="6"/>
        <v>2420</v>
      </c>
      <c r="I163" s="736">
        <f t="shared" si="7"/>
        <v>52.495867768595048</v>
      </c>
    </row>
    <row r="164" spans="1:9" ht="18.75" customHeight="1">
      <c r="A164" s="1151"/>
      <c r="B164" s="1154" t="s">
        <v>688</v>
      </c>
      <c r="C164" s="690" t="s">
        <v>108</v>
      </c>
      <c r="D164" s="706">
        <v>1200</v>
      </c>
      <c r="E164" s="696">
        <v>637</v>
      </c>
      <c r="F164" s="697">
        <v>238.9</v>
      </c>
      <c r="G164" s="697">
        <v>324.10000000000002</v>
      </c>
      <c r="H164" s="694">
        <f t="shared" si="6"/>
        <v>563</v>
      </c>
      <c r="I164" s="736">
        <f t="shared" si="7"/>
        <v>57.566607460035527</v>
      </c>
    </row>
    <row r="165" spans="1:9" ht="18.75" customHeight="1">
      <c r="A165" s="1151"/>
      <c r="B165" s="1155"/>
      <c r="C165" s="689" t="s">
        <v>278</v>
      </c>
      <c r="D165" s="706">
        <v>1800</v>
      </c>
      <c r="E165" s="696">
        <v>600</v>
      </c>
      <c r="F165" s="697">
        <v>567</v>
      </c>
      <c r="G165" s="697">
        <v>632</v>
      </c>
      <c r="H165" s="694">
        <v>1200</v>
      </c>
      <c r="I165" s="736">
        <f t="shared" si="7"/>
        <v>52.666666666666664</v>
      </c>
    </row>
    <row r="166" spans="1:9" ht="18.75" customHeight="1">
      <c r="A166" s="1151"/>
      <c r="B166" s="1156"/>
      <c r="C166" s="690" t="s">
        <v>249</v>
      </c>
      <c r="D166" s="706">
        <v>3000</v>
      </c>
      <c r="E166" s="696">
        <v>1237</v>
      </c>
      <c r="F166" s="697">
        <f>F164+F165</f>
        <v>805.9</v>
      </c>
      <c r="G166" s="697">
        <f>G164+G165</f>
        <v>956.1</v>
      </c>
      <c r="H166" s="694">
        <v>1763</v>
      </c>
      <c r="I166" s="736">
        <f t="shared" si="7"/>
        <v>54.231423709585933</v>
      </c>
    </row>
    <row r="167" spans="1:9" ht="18.75" customHeight="1">
      <c r="A167" s="1152"/>
      <c r="B167" s="1157" t="s">
        <v>425</v>
      </c>
      <c r="C167" s="1157"/>
      <c r="D167" s="719">
        <v>8350</v>
      </c>
      <c r="E167" s="720">
        <v>2790</v>
      </c>
      <c r="F167" s="721">
        <f>F159+F163+F166</f>
        <v>2367.9</v>
      </c>
      <c r="G167" s="721">
        <f>G159+G163+G166</f>
        <v>3191.2</v>
      </c>
      <c r="H167" s="720">
        <v>5560</v>
      </c>
      <c r="I167" s="733">
        <f t="shared" si="7"/>
        <v>57.39568345323741</v>
      </c>
    </row>
    <row r="168" spans="1:9" ht="18.75" customHeight="1">
      <c r="A168" s="1147"/>
      <c r="B168" s="1147"/>
      <c r="C168" s="1147"/>
      <c r="D168" s="1147"/>
      <c r="E168" s="1147"/>
      <c r="F168" s="1148"/>
      <c r="G168" s="1148"/>
      <c r="H168" s="738"/>
      <c r="I168" s="17"/>
    </row>
    <row r="169" spans="1:9" ht="24" customHeight="1">
      <c r="A169" s="1149" t="s">
        <v>7</v>
      </c>
      <c r="B169" s="1149"/>
      <c r="C169" s="1149"/>
      <c r="D169" s="1149"/>
      <c r="E169" s="1149"/>
      <c r="F169" s="1149"/>
      <c r="G169" s="702"/>
      <c r="H169" s="702"/>
      <c r="I169" s="702"/>
    </row>
    <row r="170" spans="1:9" ht="18.75" customHeight="1">
      <c r="A170" s="734"/>
      <c r="B170" s="734"/>
      <c r="C170" s="734"/>
      <c r="D170" s="734"/>
      <c r="E170" s="734"/>
      <c r="F170" s="734"/>
      <c r="G170" s="702"/>
      <c r="H170" s="702"/>
      <c r="I170" s="702"/>
    </row>
    <row r="171" spans="1:9" ht="18.75" customHeight="1">
      <c r="A171" s="17"/>
      <c r="B171" s="17"/>
      <c r="C171" s="17"/>
      <c r="D171" s="17"/>
      <c r="E171" s="17"/>
      <c r="F171" s="17"/>
      <c r="G171" s="17"/>
      <c r="H171" s="738"/>
      <c r="I171" s="17"/>
    </row>
    <row r="172" spans="1:9" ht="18.75" customHeight="1">
      <c r="A172" s="17"/>
      <c r="B172" s="17"/>
      <c r="C172" s="17"/>
      <c r="D172" s="17"/>
      <c r="E172" s="17"/>
      <c r="F172" s="17"/>
      <c r="G172" s="17"/>
      <c r="H172" s="738"/>
      <c r="I172" s="17"/>
    </row>
    <row r="173" spans="1:9" ht="18.75" customHeight="1">
      <c r="A173" s="1150" t="s">
        <v>294</v>
      </c>
      <c r="B173" s="1150"/>
      <c r="C173" s="1150"/>
      <c r="D173" s="1150"/>
      <c r="E173" s="1150"/>
      <c r="F173" s="1150"/>
      <c r="G173" s="1150"/>
      <c r="H173" s="751"/>
      <c r="I173" s="752">
        <v>56</v>
      </c>
    </row>
  </sheetData>
  <mergeCells count="110">
    <mergeCell ref="A125:G125"/>
    <mergeCell ref="B113:C113"/>
    <mergeCell ref="A103:A113"/>
    <mergeCell ref="B103:B105"/>
    <mergeCell ref="B106:B109"/>
    <mergeCell ref="B121:B123"/>
    <mergeCell ref="B124:C124"/>
    <mergeCell ref="A114:A124"/>
    <mergeCell ref="B114:B116"/>
    <mergeCell ref="B117:B120"/>
    <mergeCell ref="B26:C26"/>
    <mergeCell ref="A130:G130"/>
    <mergeCell ref="A89:I89"/>
    <mergeCell ref="A88:I88"/>
    <mergeCell ref="I47:I48"/>
    <mergeCell ref="E47:E48"/>
    <mergeCell ref="F47:G47"/>
    <mergeCell ref="H47:H48"/>
    <mergeCell ref="B67:B69"/>
    <mergeCell ref="B70:C70"/>
    <mergeCell ref="B99:B101"/>
    <mergeCell ref="B102:C102"/>
    <mergeCell ref="A92:A102"/>
    <mergeCell ref="B78:B80"/>
    <mergeCell ref="B81:C81"/>
    <mergeCell ref="B56:B58"/>
    <mergeCell ref="B59:C59"/>
    <mergeCell ref="B92:B94"/>
    <mergeCell ref="B95:B98"/>
    <mergeCell ref="A44:G44"/>
    <mergeCell ref="A87:G87"/>
    <mergeCell ref="A39:F39"/>
    <mergeCell ref="A126:F126"/>
    <mergeCell ref="B110:B112"/>
    <mergeCell ref="H90:H91"/>
    <mergeCell ref="I90:I91"/>
    <mergeCell ref="A90:A91"/>
    <mergeCell ref="B90:B91"/>
    <mergeCell ref="C90:C91"/>
    <mergeCell ref="D90:D91"/>
    <mergeCell ref="E90:E91"/>
    <mergeCell ref="F90:G90"/>
    <mergeCell ref="B34:B36"/>
    <mergeCell ref="B37:C37"/>
    <mergeCell ref="A27:A37"/>
    <mergeCell ref="A49:A59"/>
    <mergeCell ref="A60:A70"/>
    <mergeCell ref="A83:F83"/>
    <mergeCell ref="A71:A81"/>
    <mergeCell ref="D47:D48"/>
    <mergeCell ref="B60:B62"/>
    <mergeCell ref="B63:B66"/>
    <mergeCell ref="B74:B77"/>
    <mergeCell ref="B71:B73"/>
    <mergeCell ref="A47:A48"/>
    <mergeCell ref="C47:C48"/>
    <mergeCell ref="B27:B29"/>
    <mergeCell ref="B30:B33"/>
    <mergeCell ref="B49:B51"/>
    <mergeCell ref="B52:B55"/>
    <mergeCell ref="B47:B48"/>
    <mergeCell ref="A45:I45"/>
    <mergeCell ref="A46:I46"/>
    <mergeCell ref="A1:I1"/>
    <mergeCell ref="A2:I2"/>
    <mergeCell ref="D3:D4"/>
    <mergeCell ref="E3:E4"/>
    <mergeCell ref="F3:G3"/>
    <mergeCell ref="C3:C4"/>
    <mergeCell ref="H3:H4"/>
    <mergeCell ref="I3:I4"/>
    <mergeCell ref="A16:A26"/>
    <mergeCell ref="B16:B18"/>
    <mergeCell ref="A3:A4"/>
    <mergeCell ref="A5:A15"/>
    <mergeCell ref="B5:B7"/>
    <mergeCell ref="B8:B11"/>
    <mergeCell ref="B12:B14"/>
    <mergeCell ref="B3:B4"/>
    <mergeCell ref="B15:C15"/>
    <mergeCell ref="B19:B22"/>
    <mergeCell ref="B23:B25"/>
    <mergeCell ref="A135:A145"/>
    <mergeCell ref="B135:B137"/>
    <mergeCell ref="B138:B141"/>
    <mergeCell ref="B142:B144"/>
    <mergeCell ref="B145:C145"/>
    <mergeCell ref="A131:I131"/>
    <mergeCell ref="A132:I132"/>
    <mergeCell ref="A133:A134"/>
    <mergeCell ref="B133:B134"/>
    <mergeCell ref="C133:C134"/>
    <mergeCell ref="D133:D134"/>
    <mergeCell ref="E133:E134"/>
    <mergeCell ref="F133:G133"/>
    <mergeCell ref="H133:H134"/>
    <mergeCell ref="I133:I134"/>
    <mergeCell ref="A168:G168"/>
    <mergeCell ref="A169:F169"/>
    <mergeCell ref="A173:G173"/>
    <mergeCell ref="A157:A167"/>
    <mergeCell ref="B157:B159"/>
    <mergeCell ref="B160:B163"/>
    <mergeCell ref="B164:B166"/>
    <mergeCell ref="B167:C167"/>
    <mergeCell ref="A146:A156"/>
    <mergeCell ref="B146:B148"/>
    <mergeCell ref="B149:B152"/>
    <mergeCell ref="B153:B155"/>
    <mergeCell ref="B156:C15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0" orientation="portrait" verticalDpi="0" r:id="rId1"/>
  <rowBreaks count="2" manualBreakCount="2">
    <brk id="44" max="8" man="1"/>
    <brk id="87" max="8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E22"/>
  <sheetViews>
    <sheetView rightToLeft="1" view="pageBreakPreview" topLeftCell="A13" zoomScale="110" zoomScaleSheetLayoutView="110" workbookViewId="0">
      <selection activeCell="B16" sqref="B16"/>
    </sheetView>
  </sheetViews>
  <sheetFormatPr defaultRowHeight="15"/>
  <cols>
    <col min="1" max="5" width="16.85546875" customWidth="1"/>
  </cols>
  <sheetData>
    <row r="1" spans="1:5" ht="32.25" customHeight="1">
      <c r="A1" s="1068" t="s">
        <v>675</v>
      </c>
      <c r="B1" s="1068"/>
      <c r="C1" s="1068"/>
      <c r="D1" s="1068"/>
      <c r="E1" s="1068"/>
    </row>
    <row r="2" spans="1:5" ht="24.75" customHeight="1" thickBot="1">
      <c r="A2" s="282" t="s">
        <v>655</v>
      </c>
      <c r="B2" s="282"/>
      <c r="E2" s="567" t="s">
        <v>578</v>
      </c>
    </row>
    <row r="3" spans="1:5" ht="27.75" customHeight="1" thickTop="1">
      <c r="A3" s="1167" t="s">
        <v>283</v>
      </c>
      <c r="B3" s="1169" t="s">
        <v>676</v>
      </c>
      <c r="C3" s="1169"/>
      <c r="D3" s="1169"/>
      <c r="E3" s="1167" t="s">
        <v>692</v>
      </c>
    </row>
    <row r="4" spans="1:5" ht="30" customHeight="1">
      <c r="A4" s="1168"/>
      <c r="B4" s="236" t="s">
        <v>689</v>
      </c>
      <c r="C4" s="283" t="s">
        <v>690</v>
      </c>
      <c r="D4" s="283" t="s">
        <v>691</v>
      </c>
      <c r="E4" s="1168"/>
    </row>
    <row r="5" spans="1:5" ht="24.75" customHeight="1">
      <c r="A5" s="284" t="s">
        <v>85</v>
      </c>
      <c r="B5" s="288">
        <v>5650560</v>
      </c>
      <c r="C5" s="977">
        <v>59097600</v>
      </c>
      <c r="D5" s="288">
        <v>107153280</v>
      </c>
      <c r="E5" s="288">
        <f t="shared" ref="E5:E16" si="0">SUM(B5:D5)</f>
        <v>171901440</v>
      </c>
    </row>
    <row r="6" spans="1:5" ht="24.75" customHeight="1">
      <c r="A6" s="285" t="s">
        <v>16</v>
      </c>
      <c r="B6" s="289">
        <v>12960000</v>
      </c>
      <c r="C6" s="289">
        <v>79729920</v>
      </c>
      <c r="D6" s="289">
        <v>106634880</v>
      </c>
      <c r="E6" s="289">
        <f t="shared" si="0"/>
        <v>199324800</v>
      </c>
    </row>
    <row r="7" spans="1:5" ht="24.75" customHeight="1">
      <c r="A7" s="285" t="s">
        <v>36</v>
      </c>
      <c r="B7" s="289">
        <v>19362240</v>
      </c>
      <c r="C7" s="289">
        <v>99740160</v>
      </c>
      <c r="D7" s="289">
        <v>132840000</v>
      </c>
      <c r="E7" s="289">
        <f t="shared" si="0"/>
        <v>251942400</v>
      </c>
    </row>
    <row r="8" spans="1:5" ht="24.75" customHeight="1">
      <c r="A8" s="285" t="s">
        <v>18</v>
      </c>
      <c r="B8" s="289">
        <v>25608960</v>
      </c>
      <c r="C8" s="289">
        <v>134265600</v>
      </c>
      <c r="D8" s="289">
        <v>122212800</v>
      </c>
      <c r="E8" s="289">
        <f t="shared" si="0"/>
        <v>282087360</v>
      </c>
    </row>
    <row r="9" spans="1:5" ht="24.75" customHeight="1">
      <c r="A9" s="285" t="s">
        <v>19</v>
      </c>
      <c r="B9" s="289">
        <v>20476800</v>
      </c>
      <c r="C9" s="289">
        <v>106401600</v>
      </c>
      <c r="D9" s="289">
        <v>105779520</v>
      </c>
      <c r="E9" s="289">
        <f t="shared" si="0"/>
        <v>232657920</v>
      </c>
    </row>
    <row r="10" spans="1:5" ht="24.75" customHeight="1">
      <c r="A10" s="285" t="s">
        <v>20</v>
      </c>
      <c r="B10" s="289">
        <v>11119680</v>
      </c>
      <c r="C10" s="289">
        <v>60782400</v>
      </c>
      <c r="D10" s="289">
        <v>49792320</v>
      </c>
      <c r="E10" s="289">
        <f t="shared" si="0"/>
        <v>121694400</v>
      </c>
    </row>
    <row r="11" spans="1:5" ht="24.75" customHeight="1">
      <c r="A11" s="285" t="s">
        <v>21</v>
      </c>
      <c r="B11" s="289">
        <v>3291840</v>
      </c>
      <c r="C11" s="289">
        <v>42171840</v>
      </c>
      <c r="D11" s="289">
        <v>33384960</v>
      </c>
      <c r="E11" s="289">
        <f t="shared" si="0"/>
        <v>78848640</v>
      </c>
    </row>
    <row r="12" spans="1:5" ht="24.75" customHeight="1">
      <c r="A12" s="285" t="s">
        <v>37</v>
      </c>
      <c r="B12" s="291">
        <v>6039360</v>
      </c>
      <c r="C12" s="289">
        <v>48755520</v>
      </c>
      <c r="D12" s="289">
        <v>31596480</v>
      </c>
      <c r="E12" s="289">
        <f t="shared" si="0"/>
        <v>86391360</v>
      </c>
    </row>
    <row r="13" spans="1:5" ht="24.75" customHeight="1">
      <c r="A13" s="285" t="s">
        <v>23</v>
      </c>
      <c r="B13" s="289">
        <v>4639680</v>
      </c>
      <c r="C13" s="289">
        <v>40409280</v>
      </c>
      <c r="D13" s="289">
        <v>31933440</v>
      </c>
      <c r="E13" s="289">
        <f t="shared" si="0"/>
        <v>76982400</v>
      </c>
    </row>
    <row r="14" spans="1:5" ht="24.75" customHeight="1">
      <c r="A14" s="286" t="s">
        <v>214</v>
      </c>
      <c r="B14" s="289">
        <v>2954880</v>
      </c>
      <c r="C14" s="289">
        <v>35251200</v>
      </c>
      <c r="D14" s="289">
        <v>69206400</v>
      </c>
      <c r="E14" s="289">
        <f t="shared" si="0"/>
        <v>107412480</v>
      </c>
    </row>
    <row r="15" spans="1:5" ht="24.75" customHeight="1">
      <c r="A15" s="286" t="s">
        <v>83</v>
      </c>
      <c r="B15" s="679">
        <v>134369280</v>
      </c>
      <c r="C15" s="290">
        <v>126048960</v>
      </c>
      <c r="D15" s="290">
        <v>113063040</v>
      </c>
      <c r="E15" s="290">
        <f t="shared" si="0"/>
        <v>373481280</v>
      </c>
    </row>
    <row r="16" spans="1:5" ht="24.75" customHeight="1">
      <c r="A16" s="287" t="s">
        <v>215</v>
      </c>
      <c r="B16" s="291">
        <v>262215360</v>
      </c>
      <c r="C16" s="291">
        <v>304828704</v>
      </c>
      <c r="D16" s="291">
        <v>166007232</v>
      </c>
      <c r="E16" s="291">
        <f t="shared" si="0"/>
        <v>733051296</v>
      </c>
    </row>
    <row r="17" spans="1:5" ht="24.75" customHeight="1">
      <c r="A17" s="847" t="s">
        <v>576</v>
      </c>
      <c r="B17" s="848">
        <f>SUM(B5:B16)</f>
        <v>508688640</v>
      </c>
      <c r="C17" s="848">
        <f>SUM(C5:C16)</f>
        <v>1137482784</v>
      </c>
      <c r="D17" s="848">
        <f>SUM(D5:D16)</f>
        <v>1069604352</v>
      </c>
      <c r="E17" s="1170">
        <f>B17+C17+D17+C18+B18</f>
        <v>3150775776</v>
      </c>
    </row>
    <row r="18" spans="1:5" ht="24.75" customHeight="1" thickBot="1">
      <c r="A18" s="444" t="s">
        <v>577</v>
      </c>
      <c r="B18" s="445">
        <v>200000000</v>
      </c>
      <c r="C18" s="445">
        <v>235000000</v>
      </c>
      <c r="D18" s="445" t="s">
        <v>359</v>
      </c>
      <c r="E18" s="1171"/>
    </row>
    <row r="19" spans="1:5" ht="24.75" customHeight="1" thickTop="1">
      <c r="A19" s="978" t="s">
        <v>316</v>
      </c>
      <c r="B19" s="845"/>
      <c r="C19" s="845"/>
      <c r="D19" s="845"/>
      <c r="E19" s="846"/>
    </row>
    <row r="20" spans="1:5" ht="24.75" customHeight="1">
      <c r="A20" s="1011" t="s">
        <v>7</v>
      </c>
      <c r="B20" s="1011"/>
      <c r="C20" s="1011"/>
      <c r="D20" s="841"/>
      <c r="E20" s="841"/>
    </row>
    <row r="21" spans="1:5" ht="24.75" customHeight="1">
      <c r="D21" s="225"/>
    </row>
    <row r="22" spans="1:5" ht="24.75" customHeight="1">
      <c r="A22" s="823" t="s">
        <v>264</v>
      </c>
      <c r="B22" s="281"/>
      <c r="C22" s="281"/>
      <c r="D22" s="56"/>
      <c r="E22" s="56">
        <v>57</v>
      </c>
    </row>
  </sheetData>
  <mergeCells count="6">
    <mergeCell ref="E3:E4"/>
    <mergeCell ref="A1:E1"/>
    <mergeCell ref="B3:D3"/>
    <mergeCell ref="A3:A4"/>
    <mergeCell ref="A20:C20"/>
    <mergeCell ref="E17:E18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9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AH52"/>
  <sheetViews>
    <sheetView rightToLeft="1" view="pageBreakPreview" topLeftCell="A13" zoomScale="90" zoomScaleSheetLayoutView="90" workbookViewId="0">
      <selection activeCell="A26" sqref="A26:Q26"/>
    </sheetView>
  </sheetViews>
  <sheetFormatPr defaultRowHeight="15"/>
  <cols>
    <col min="1" max="1" width="4.140625" customWidth="1"/>
    <col min="2" max="2" width="10.42578125" customWidth="1"/>
    <col min="3" max="3" width="11.28515625" customWidth="1"/>
    <col min="4" max="4" width="8" customWidth="1"/>
    <col min="5" max="5" width="7" customWidth="1"/>
    <col min="6" max="6" width="6.140625" customWidth="1"/>
    <col min="7" max="13" width="7" customWidth="1"/>
    <col min="14" max="15" width="8.7109375" customWidth="1"/>
    <col min="16" max="16" width="11.85546875" customWidth="1"/>
    <col min="17" max="17" width="10" customWidth="1"/>
    <col min="19" max="19" width="11.5703125" style="41" bestFit="1" customWidth="1"/>
    <col min="20" max="20" width="9.42578125" style="41" bestFit="1" customWidth="1"/>
    <col min="21" max="21" width="10.42578125" style="41" bestFit="1" customWidth="1"/>
    <col min="22" max="31" width="9.42578125" style="41" bestFit="1" customWidth="1"/>
    <col min="32" max="32" width="16.28515625" style="41" bestFit="1" customWidth="1"/>
    <col min="33" max="33" width="12.42578125" style="826" bestFit="1" customWidth="1"/>
    <col min="34" max="34" width="9.85546875" style="826" bestFit="1" customWidth="1"/>
  </cols>
  <sheetData>
    <row r="1" spans="1:34" ht="19.5" customHeight="1">
      <c r="A1" s="995" t="s">
        <v>705</v>
      </c>
      <c r="B1" s="995"/>
      <c r="C1" s="995"/>
      <c r="D1" s="995"/>
      <c r="E1" s="995"/>
      <c r="F1" s="995"/>
      <c r="G1" s="995"/>
      <c r="H1" s="995"/>
      <c r="I1" s="995"/>
      <c r="J1" s="995"/>
      <c r="K1" s="995"/>
      <c r="L1" s="995"/>
      <c r="M1" s="995"/>
      <c r="N1" s="995"/>
      <c r="O1" s="995"/>
      <c r="P1" s="995"/>
      <c r="Q1" s="995"/>
    </row>
    <row r="2" spans="1:34" ht="22.5" customHeight="1" thickBot="1">
      <c r="A2" s="996" t="s">
        <v>623</v>
      </c>
      <c r="B2" s="996"/>
      <c r="C2" s="996"/>
      <c r="D2" s="996"/>
      <c r="E2" s="996"/>
      <c r="F2" s="996"/>
      <c r="G2" s="996"/>
      <c r="H2" s="996"/>
      <c r="I2" s="996"/>
      <c r="J2" s="996"/>
      <c r="K2" s="996"/>
      <c r="L2" s="996"/>
      <c r="M2" s="996"/>
      <c r="N2" s="996"/>
      <c r="O2" s="996"/>
      <c r="P2" s="996"/>
      <c r="Q2" s="996"/>
    </row>
    <row r="3" spans="1:34" ht="27" customHeight="1" thickTop="1">
      <c r="A3" s="1014" t="s">
        <v>10</v>
      </c>
      <c r="B3" s="1016" t="s">
        <v>382</v>
      </c>
      <c r="C3" s="1016" t="s">
        <v>11</v>
      </c>
      <c r="D3" s="1018" t="s">
        <v>272</v>
      </c>
      <c r="E3" s="1018"/>
      <c r="F3" s="1018"/>
      <c r="G3" s="1018"/>
      <c r="H3" s="1018"/>
      <c r="I3" s="1018"/>
      <c r="J3" s="1018"/>
      <c r="K3" s="1018"/>
      <c r="L3" s="1018"/>
      <c r="M3" s="1018"/>
      <c r="N3" s="1018"/>
      <c r="O3" s="1018"/>
      <c r="P3" s="954" t="s">
        <v>383</v>
      </c>
      <c r="Q3" s="954" t="s">
        <v>385</v>
      </c>
      <c r="AF3" s="825" t="s">
        <v>570</v>
      </c>
    </row>
    <row r="4" spans="1:34" ht="27" customHeight="1">
      <c r="A4" s="1015"/>
      <c r="B4" s="1017"/>
      <c r="C4" s="1017"/>
      <c r="D4" s="253" t="s">
        <v>12</v>
      </c>
      <c r="E4" s="236" t="s">
        <v>13</v>
      </c>
      <c r="F4" s="236" t="s">
        <v>14</v>
      </c>
      <c r="G4" s="236" t="s">
        <v>15</v>
      </c>
      <c r="H4" s="236" t="s">
        <v>16</v>
      </c>
      <c r="I4" s="236" t="s">
        <v>17</v>
      </c>
      <c r="J4" s="236" t="s">
        <v>18</v>
      </c>
      <c r="K4" s="236" t="s">
        <v>19</v>
      </c>
      <c r="L4" s="236" t="s">
        <v>20</v>
      </c>
      <c r="M4" s="236" t="s">
        <v>21</v>
      </c>
      <c r="N4" s="236" t="s">
        <v>22</v>
      </c>
      <c r="O4" s="236" t="s">
        <v>23</v>
      </c>
      <c r="P4" s="241" t="s">
        <v>384</v>
      </c>
      <c r="Q4" s="241" t="s">
        <v>386</v>
      </c>
      <c r="S4" s="253" t="s">
        <v>12</v>
      </c>
      <c r="T4" s="253" t="s">
        <v>13</v>
      </c>
      <c r="U4" s="253" t="s">
        <v>14</v>
      </c>
      <c r="V4" s="253" t="s">
        <v>15</v>
      </c>
      <c r="W4" s="253" t="s">
        <v>16</v>
      </c>
      <c r="X4" s="253" t="s">
        <v>17</v>
      </c>
      <c r="Y4" s="253" t="s">
        <v>18</v>
      </c>
      <c r="Z4" s="253" t="s">
        <v>19</v>
      </c>
      <c r="AA4" s="253" t="s">
        <v>20</v>
      </c>
      <c r="AB4" s="253" t="s">
        <v>21</v>
      </c>
      <c r="AC4" s="253" t="s">
        <v>22</v>
      </c>
      <c r="AD4" s="253" t="s">
        <v>23</v>
      </c>
      <c r="AE4" s="532" t="s">
        <v>242</v>
      </c>
      <c r="AF4" s="825" t="s">
        <v>243</v>
      </c>
    </row>
    <row r="5" spans="1:34" ht="24.75" customHeight="1">
      <c r="A5" s="997" t="s">
        <v>24</v>
      </c>
      <c r="B5" s="1000" t="s">
        <v>223</v>
      </c>
      <c r="C5" s="80" t="s">
        <v>25</v>
      </c>
      <c r="D5" s="971">
        <v>79</v>
      </c>
      <c r="E5" s="971">
        <v>120</v>
      </c>
      <c r="F5" s="971">
        <v>187</v>
      </c>
      <c r="G5" s="971">
        <v>325</v>
      </c>
      <c r="H5" s="971">
        <v>391</v>
      </c>
      <c r="I5" s="971">
        <v>649</v>
      </c>
      <c r="J5" s="971">
        <v>401</v>
      </c>
      <c r="K5" s="971">
        <v>565</v>
      </c>
      <c r="L5" s="971">
        <v>266</v>
      </c>
      <c r="M5" s="971">
        <v>140</v>
      </c>
      <c r="N5" s="971">
        <v>162</v>
      </c>
      <c r="O5" s="971">
        <v>113</v>
      </c>
      <c r="P5" s="545">
        <f>AF5</f>
        <v>283.16666666666669</v>
      </c>
      <c r="Q5" s="546">
        <f>AH5</f>
        <v>8.9299440000000008</v>
      </c>
      <c r="S5" s="192">
        <v>79</v>
      </c>
      <c r="T5" s="192">
        <v>120</v>
      </c>
      <c r="U5" s="192">
        <v>187</v>
      </c>
      <c r="V5" s="192">
        <v>325</v>
      </c>
      <c r="W5" s="192">
        <v>391</v>
      </c>
      <c r="X5" s="192">
        <v>649</v>
      </c>
      <c r="Y5" s="192">
        <v>401</v>
      </c>
      <c r="Z5" s="192">
        <v>565</v>
      </c>
      <c r="AA5" s="192">
        <v>266</v>
      </c>
      <c r="AB5" s="192">
        <v>140</v>
      </c>
      <c r="AC5" s="192">
        <v>162</v>
      </c>
      <c r="AD5" s="192">
        <v>113</v>
      </c>
      <c r="AE5" s="545">
        <f>SUM(S5:AD5)</f>
        <v>3398</v>
      </c>
      <c r="AF5" s="546">
        <f>AE5/12</f>
        <v>283.16666666666669</v>
      </c>
      <c r="AG5" s="826">
        <f>AF5*60*60*24*365</f>
        <v>8929944000</v>
      </c>
      <c r="AH5" s="827">
        <f>AG5/1000000000</f>
        <v>8.9299440000000008</v>
      </c>
    </row>
    <row r="6" spans="1:34" ht="24.75" customHeight="1">
      <c r="A6" s="998"/>
      <c r="B6" s="1001"/>
      <c r="C6" s="81" t="s">
        <v>26</v>
      </c>
      <c r="D6" s="113">
        <v>176</v>
      </c>
      <c r="E6" s="113">
        <v>286</v>
      </c>
      <c r="F6" s="113">
        <v>416</v>
      </c>
      <c r="G6" s="113">
        <v>528</v>
      </c>
      <c r="H6" s="113">
        <v>732</v>
      </c>
      <c r="I6" s="113">
        <v>1100</v>
      </c>
      <c r="J6" s="113">
        <v>1662</v>
      </c>
      <c r="K6" s="113">
        <v>1429</v>
      </c>
      <c r="L6" s="113">
        <v>644</v>
      </c>
      <c r="M6" s="113">
        <v>279</v>
      </c>
      <c r="N6" s="113">
        <v>168</v>
      </c>
      <c r="O6" s="113">
        <v>139</v>
      </c>
      <c r="P6" s="547">
        <v>629.91666666666663</v>
      </c>
      <c r="Q6" s="548">
        <v>19.865051999999999</v>
      </c>
      <c r="S6" s="77">
        <v>176</v>
      </c>
      <c r="T6" s="77">
        <v>286</v>
      </c>
      <c r="U6" s="77">
        <v>416</v>
      </c>
      <c r="V6" s="77">
        <v>528</v>
      </c>
      <c r="W6" s="77">
        <v>732</v>
      </c>
      <c r="X6" s="77">
        <v>1100</v>
      </c>
      <c r="Y6" s="77">
        <v>1662</v>
      </c>
      <c r="Z6" s="77">
        <v>1429</v>
      </c>
      <c r="AA6" s="77">
        <v>644</v>
      </c>
      <c r="AB6" s="77">
        <v>279</v>
      </c>
      <c r="AC6" s="77">
        <v>168</v>
      </c>
      <c r="AD6" s="77">
        <v>139</v>
      </c>
      <c r="AE6" s="547">
        <v>629.91666666666663</v>
      </c>
      <c r="AF6" s="548">
        <v>19.865051999999999</v>
      </c>
      <c r="AG6" s="826">
        <f t="shared" ref="AG6:AG16" si="0">AF6*60*60*24*365</f>
        <v>626464279.8720001</v>
      </c>
      <c r="AH6" s="827">
        <f>AG6/1000000000</f>
        <v>0.62646427987200015</v>
      </c>
    </row>
    <row r="7" spans="1:34" ht="24.75" customHeight="1">
      <c r="A7" s="999"/>
      <c r="B7" s="1002"/>
      <c r="C7" s="211" t="s">
        <v>250</v>
      </c>
      <c r="D7" s="724">
        <f>D5/D6*100</f>
        <v>44.886363636363633</v>
      </c>
      <c r="E7" s="724">
        <f t="shared" ref="E7:O7" si="1">E5/E6*100</f>
        <v>41.95804195804196</v>
      </c>
      <c r="F7" s="724">
        <f t="shared" si="1"/>
        <v>44.95192307692308</v>
      </c>
      <c r="G7" s="724">
        <f t="shared" si="1"/>
        <v>61.553030303030297</v>
      </c>
      <c r="H7" s="724">
        <f t="shared" si="1"/>
        <v>53.415300546448087</v>
      </c>
      <c r="I7" s="724">
        <f t="shared" si="1"/>
        <v>59</v>
      </c>
      <c r="J7" s="724">
        <f t="shared" si="1"/>
        <v>24.127557160048134</v>
      </c>
      <c r="K7" s="724">
        <f t="shared" si="1"/>
        <v>39.538138558432472</v>
      </c>
      <c r="L7" s="724">
        <f t="shared" si="1"/>
        <v>41.304347826086953</v>
      </c>
      <c r="M7" s="724">
        <f t="shared" si="1"/>
        <v>50.179211469534046</v>
      </c>
      <c r="N7" s="724">
        <f t="shared" si="1"/>
        <v>96.428571428571431</v>
      </c>
      <c r="O7" s="724">
        <f t="shared" si="1"/>
        <v>81.294964028776988</v>
      </c>
      <c r="P7" s="558">
        <f>P5/P6*100</f>
        <v>44.953036115888352</v>
      </c>
      <c r="Q7" s="558">
        <f>Q5/Q6*100</f>
        <v>44.953036115888352</v>
      </c>
      <c r="S7" s="724">
        <f>S5/S6*100</f>
        <v>44.886363636363633</v>
      </c>
      <c r="T7" s="724">
        <f t="shared" ref="T7:AD7" si="2">T5/T6*100</f>
        <v>41.95804195804196</v>
      </c>
      <c r="U7" s="724">
        <f t="shared" si="2"/>
        <v>44.95192307692308</v>
      </c>
      <c r="V7" s="724">
        <f t="shared" si="2"/>
        <v>61.553030303030297</v>
      </c>
      <c r="W7" s="724">
        <f t="shared" si="2"/>
        <v>53.415300546448087</v>
      </c>
      <c r="X7" s="724">
        <f t="shared" si="2"/>
        <v>59</v>
      </c>
      <c r="Y7" s="724">
        <f t="shared" si="2"/>
        <v>24.127557160048134</v>
      </c>
      <c r="Z7" s="724">
        <f t="shared" si="2"/>
        <v>39.538138558432472</v>
      </c>
      <c r="AA7" s="724">
        <f t="shared" si="2"/>
        <v>41.304347826086953</v>
      </c>
      <c r="AB7" s="724">
        <f t="shared" si="2"/>
        <v>50.179211469534046</v>
      </c>
      <c r="AC7" s="724">
        <f t="shared" si="2"/>
        <v>96.428571428571431</v>
      </c>
      <c r="AD7" s="724">
        <f t="shared" si="2"/>
        <v>81.294964028776988</v>
      </c>
      <c r="AE7" s="558">
        <f>AE5/AE6*100</f>
        <v>539.43643339066011</v>
      </c>
      <c r="AF7" s="558">
        <f>AF5/AF6*100</f>
        <v>1425.4514242734765</v>
      </c>
      <c r="AG7" s="826">
        <f t="shared" si="0"/>
        <v>44953036115.888359</v>
      </c>
      <c r="AH7" s="557"/>
    </row>
    <row r="8" spans="1:34" ht="24.75" customHeight="1">
      <c r="A8" s="997" t="s">
        <v>27</v>
      </c>
      <c r="B8" s="1003" t="s">
        <v>244</v>
      </c>
      <c r="C8" s="80" t="s">
        <v>25</v>
      </c>
      <c r="D8" s="971">
        <v>64</v>
      </c>
      <c r="E8" s="971">
        <v>105</v>
      </c>
      <c r="F8" s="971">
        <v>110</v>
      </c>
      <c r="G8" s="971">
        <v>155</v>
      </c>
      <c r="H8" s="971">
        <v>342</v>
      </c>
      <c r="I8" s="971">
        <v>413</v>
      </c>
      <c r="J8" s="971">
        <v>425</v>
      </c>
      <c r="K8" s="971">
        <v>500</v>
      </c>
      <c r="L8" s="971">
        <v>248</v>
      </c>
      <c r="M8" s="971">
        <v>112</v>
      </c>
      <c r="N8" s="971">
        <v>100</v>
      </c>
      <c r="O8" s="971">
        <v>80</v>
      </c>
      <c r="P8" s="545">
        <f>AF8</f>
        <v>221.16666666666666</v>
      </c>
      <c r="Q8" s="546">
        <f>AH8</f>
        <v>6.9747120000000002</v>
      </c>
      <c r="S8" s="192">
        <v>64</v>
      </c>
      <c r="T8" s="192">
        <v>105</v>
      </c>
      <c r="U8" s="192">
        <v>110</v>
      </c>
      <c r="V8" s="192">
        <v>155</v>
      </c>
      <c r="W8" s="192">
        <v>342</v>
      </c>
      <c r="X8" s="192">
        <v>413</v>
      </c>
      <c r="Y8" s="192">
        <v>425</v>
      </c>
      <c r="Z8" s="192">
        <v>500</v>
      </c>
      <c r="AA8" s="192">
        <v>248</v>
      </c>
      <c r="AB8" s="192">
        <v>112</v>
      </c>
      <c r="AC8" s="192">
        <v>100</v>
      </c>
      <c r="AD8" s="192">
        <v>80</v>
      </c>
      <c r="AE8" s="533">
        <f t="shared" ref="AE8:AE15" si="3">SUM(S8:AD8)</f>
        <v>2654</v>
      </c>
      <c r="AF8" s="534">
        <f t="shared" ref="AF8:AF15" si="4">AE8/12</f>
        <v>221.16666666666666</v>
      </c>
      <c r="AG8" s="826">
        <f t="shared" si="0"/>
        <v>6974712000</v>
      </c>
      <c r="AH8" s="827">
        <f>AG8/1000000000</f>
        <v>6.9747120000000002</v>
      </c>
    </row>
    <row r="9" spans="1:34" ht="24.75" customHeight="1">
      <c r="A9" s="998"/>
      <c r="B9" s="1004"/>
      <c r="C9" s="65" t="s">
        <v>26</v>
      </c>
      <c r="D9" s="113">
        <v>140</v>
      </c>
      <c r="E9" s="113">
        <v>190</v>
      </c>
      <c r="F9" s="113">
        <v>260</v>
      </c>
      <c r="G9" s="113">
        <v>310</v>
      </c>
      <c r="H9" s="113">
        <v>471</v>
      </c>
      <c r="I9" s="113">
        <v>705</v>
      </c>
      <c r="J9" s="113">
        <v>1046</v>
      </c>
      <c r="K9" s="113">
        <v>1000</v>
      </c>
      <c r="L9" s="113">
        <v>600</v>
      </c>
      <c r="M9" s="113">
        <v>312</v>
      </c>
      <c r="N9" s="113">
        <v>180</v>
      </c>
      <c r="O9" s="113">
        <v>140</v>
      </c>
      <c r="P9" s="547">
        <v>446.16666666666669</v>
      </c>
      <c r="Q9" s="548">
        <v>14.070311999999999</v>
      </c>
      <c r="S9" s="147">
        <v>140</v>
      </c>
      <c r="T9" s="147">
        <v>190</v>
      </c>
      <c r="U9" s="147">
        <v>260</v>
      </c>
      <c r="V9" s="147">
        <v>310</v>
      </c>
      <c r="W9" s="147">
        <v>471</v>
      </c>
      <c r="X9" s="147">
        <v>705</v>
      </c>
      <c r="Y9" s="147">
        <v>1046</v>
      </c>
      <c r="Z9" s="147">
        <v>1000</v>
      </c>
      <c r="AA9" s="147">
        <v>600</v>
      </c>
      <c r="AB9" s="147">
        <v>312</v>
      </c>
      <c r="AC9" s="147">
        <v>180</v>
      </c>
      <c r="AD9" s="147">
        <v>140</v>
      </c>
      <c r="AE9" s="533">
        <f t="shared" si="3"/>
        <v>5354</v>
      </c>
      <c r="AF9" s="534">
        <f t="shared" si="4"/>
        <v>446.16666666666669</v>
      </c>
      <c r="AG9" s="826">
        <f t="shared" si="0"/>
        <v>14070312000</v>
      </c>
      <c r="AH9" s="827">
        <f>AG9/1000000000</f>
        <v>14.070311999999999</v>
      </c>
    </row>
    <row r="10" spans="1:34" ht="24.75" customHeight="1">
      <c r="A10" s="999"/>
      <c r="B10" s="1004"/>
      <c r="C10" s="211" t="s">
        <v>250</v>
      </c>
      <c r="D10" s="725">
        <f>D8/D9*100</f>
        <v>45.714285714285715</v>
      </c>
      <c r="E10" s="725">
        <f t="shared" ref="E10:Q10" si="5">E8/E9*100</f>
        <v>55.26315789473685</v>
      </c>
      <c r="F10" s="725">
        <f t="shared" si="5"/>
        <v>42.307692307692307</v>
      </c>
      <c r="G10" s="725">
        <f t="shared" si="5"/>
        <v>50</v>
      </c>
      <c r="H10" s="725">
        <f t="shared" si="5"/>
        <v>72.611464968152859</v>
      </c>
      <c r="I10" s="725">
        <f t="shared" si="5"/>
        <v>58.581560283687942</v>
      </c>
      <c r="J10" s="725">
        <f t="shared" si="5"/>
        <v>40.63097514340344</v>
      </c>
      <c r="K10" s="725">
        <f t="shared" si="5"/>
        <v>50</v>
      </c>
      <c r="L10" s="725">
        <f t="shared" si="5"/>
        <v>41.333333333333336</v>
      </c>
      <c r="M10" s="725">
        <f t="shared" si="5"/>
        <v>35.897435897435898</v>
      </c>
      <c r="N10" s="725">
        <f t="shared" si="5"/>
        <v>55.555555555555557</v>
      </c>
      <c r="O10" s="725">
        <f t="shared" si="5"/>
        <v>57.142857142857139</v>
      </c>
      <c r="P10" s="558">
        <f t="shared" si="5"/>
        <v>49.570414643257372</v>
      </c>
      <c r="Q10" s="558">
        <f t="shared" si="5"/>
        <v>49.570414643257379</v>
      </c>
      <c r="S10" s="561"/>
      <c r="T10" s="561"/>
      <c r="U10" s="561"/>
      <c r="V10" s="561"/>
      <c r="W10" s="561"/>
      <c r="X10" s="561"/>
      <c r="Y10" s="561"/>
      <c r="Z10" s="561"/>
      <c r="AA10" s="561"/>
      <c r="AB10" s="561"/>
      <c r="AC10" s="561"/>
      <c r="AD10" s="561"/>
      <c r="AE10" s="561">
        <f t="shared" si="3"/>
        <v>0</v>
      </c>
      <c r="AF10" s="534"/>
      <c r="AG10" s="826">
        <f t="shared" si="0"/>
        <v>0</v>
      </c>
      <c r="AH10" s="828"/>
    </row>
    <row r="11" spans="1:34" ht="24.75" customHeight="1">
      <c r="A11" s="998" t="s">
        <v>28</v>
      </c>
      <c r="B11" s="1000" t="s">
        <v>245</v>
      </c>
      <c r="C11" s="80" t="s">
        <v>25</v>
      </c>
      <c r="D11" s="192">
        <v>2</v>
      </c>
      <c r="E11" s="192">
        <v>31</v>
      </c>
      <c r="F11" s="192">
        <v>31</v>
      </c>
      <c r="G11" s="192">
        <v>49</v>
      </c>
      <c r="H11" s="192">
        <v>536</v>
      </c>
      <c r="I11" s="192">
        <v>299</v>
      </c>
      <c r="J11" s="192">
        <v>165</v>
      </c>
      <c r="K11" s="192">
        <v>190</v>
      </c>
      <c r="L11" s="192">
        <v>30</v>
      </c>
      <c r="M11" s="192">
        <v>5</v>
      </c>
      <c r="N11" s="192">
        <v>5</v>
      </c>
      <c r="O11" s="192">
        <v>5</v>
      </c>
      <c r="P11" s="419">
        <f>AF11</f>
        <v>112.33333333333333</v>
      </c>
      <c r="Q11" s="546">
        <f>AH11</f>
        <v>3.5425439999999999</v>
      </c>
      <c r="S11" s="192">
        <v>2</v>
      </c>
      <c r="T11" s="192">
        <v>31</v>
      </c>
      <c r="U11" s="192">
        <v>31</v>
      </c>
      <c r="V11" s="192">
        <v>49</v>
      </c>
      <c r="W11" s="192">
        <v>536</v>
      </c>
      <c r="X11" s="192">
        <v>299</v>
      </c>
      <c r="Y11" s="192">
        <v>165</v>
      </c>
      <c r="Z11" s="192">
        <v>190</v>
      </c>
      <c r="AA11" s="192">
        <v>30</v>
      </c>
      <c r="AB11" s="192">
        <v>5</v>
      </c>
      <c r="AC11" s="192">
        <v>5</v>
      </c>
      <c r="AD11" s="192">
        <v>5</v>
      </c>
      <c r="AE11" s="536">
        <f t="shared" si="3"/>
        <v>1348</v>
      </c>
      <c r="AF11" s="534">
        <f t="shared" si="4"/>
        <v>112.33333333333333</v>
      </c>
      <c r="AG11" s="826">
        <f t="shared" si="0"/>
        <v>3542544000</v>
      </c>
      <c r="AH11" s="827">
        <f>AG11/1000000000</f>
        <v>3.5425439999999999</v>
      </c>
    </row>
    <row r="12" spans="1:34" ht="24.75" customHeight="1">
      <c r="A12" s="998"/>
      <c r="B12" s="1001"/>
      <c r="C12" s="65" t="s">
        <v>26</v>
      </c>
      <c r="D12" s="77">
        <v>64</v>
      </c>
      <c r="E12" s="77">
        <v>111</v>
      </c>
      <c r="F12" s="77">
        <v>171</v>
      </c>
      <c r="G12" s="77">
        <v>223</v>
      </c>
      <c r="H12" s="77">
        <v>343</v>
      </c>
      <c r="I12" s="77">
        <v>465</v>
      </c>
      <c r="J12" s="77">
        <v>469</v>
      </c>
      <c r="K12" s="77">
        <v>290</v>
      </c>
      <c r="L12" s="77">
        <v>125</v>
      </c>
      <c r="M12" s="77">
        <v>69</v>
      </c>
      <c r="N12" s="77">
        <v>58</v>
      </c>
      <c r="O12" s="77">
        <v>53</v>
      </c>
      <c r="P12" s="547">
        <v>203.41666666666666</v>
      </c>
      <c r="Q12" s="548">
        <v>6.4149479999999999</v>
      </c>
      <c r="S12" s="147">
        <v>64</v>
      </c>
      <c r="T12" s="147">
        <v>111</v>
      </c>
      <c r="U12" s="147">
        <v>171</v>
      </c>
      <c r="V12" s="147">
        <v>223</v>
      </c>
      <c r="W12" s="147">
        <v>343</v>
      </c>
      <c r="X12" s="147">
        <v>465</v>
      </c>
      <c r="Y12" s="147">
        <v>469</v>
      </c>
      <c r="Z12" s="147">
        <v>290</v>
      </c>
      <c r="AA12" s="147">
        <v>125</v>
      </c>
      <c r="AB12" s="147">
        <v>69</v>
      </c>
      <c r="AC12" s="147">
        <v>58</v>
      </c>
      <c r="AD12" s="147">
        <v>53</v>
      </c>
      <c r="AE12" s="533">
        <f t="shared" si="3"/>
        <v>2441</v>
      </c>
      <c r="AF12" s="534">
        <f t="shared" si="4"/>
        <v>203.41666666666666</v>
      </c>
      <c r="AG12" s="826">
        <f t="shared" si="0"/>
        <v>6414948000</v>
      </c>
      <c r="AH12" s="827">
        <f>AG12/1000000000</f>
        <v>6.4149479999999999</v>
      </c>
    </row>
    <row r="13" spans="1:34" ht="24.75" customHeight="1">
      <c r="A13" s="998"/>
      <c r="B13" s="1001"/>
      <c r="C13" s="211" t="s">
        <v>250</v>
      </c>
      <c r="D13" s="724">
        <f>D11/D12*100</f>
        <v>3.125</v>
      </c>
      <c r="E13" s="724">
        <f t="shared" ref="E13:Q13" si="6">E11/E12*100</f>
        <v>27.927927927927925</v>
      </c>
      <c r="F13" s="724">
        <f t="shared" si="6"/>
        <v>18.128654970760234</v>
      </c>
      <c r="G13" s="724">
        <f t="shared" si="6"/>
        <v>21.973094170403588</v>
      </c>
      <c r="H13" s="724">
        <f t="shared" si="6"/>
        <v>156.26822157434401</v>
      </c>
      <c r="I13" s="724">
        <f t="shared" si="6"/>
        <v>64.301075268817215</v>
      </c>
      <c r="J13" s="724">
        <f t="shared" si="6"/>
        <v>35.181236673773988</v>
      </c>
      <c r="K13" s="724">
        <f t="shared" si="6"/>
        <v>65.517241379310349</v>
      </c>
      <c r="L13" s="724">
        <f t="shared" si="6"/>
        <v>24</v>
      </c>
      <c r="M13" s="724">
        <f t="shared" si="6"/>
        <v>7.2463768115942031</v>
      </c>
      <c r="N13" s="724">
        <f t="shared" si="6"/>
        <v>8.6206896551724146</v>
      </c>
      <c r="O13" s="724">
        <f t="shared" si="6"/>
        <v>9.433962264150944</v>
      </c>
      <c r="P13" s="558">
        <f t="shared" si="6"/>
        <v>55.223269151986884</v>
      </c>
      <c r="Q13" s="558">
        <f t="shared" si="6"/>
        <v>55.223269151986884</v>
      </c>
      <c r="R13" s="538"/>
      <c r="S13" s="561"/>
      <c r="T13" s="561"/>
      <c r="U13" s="561"/>
      <c r="V13" s="561"/>
      <c r="W13" s="561"/>
      <c r="X13" s="561"/>
      <c r="Y13" s="561"/>
      <c r="Z13" s="561"/>
      <c r="AA13" s="561"/>
      <c r="AB13" s="561"/>
      <c r="AC13" s="561"/>
      <c r="AD13" s="561"/>
      <c r="AE13" s="561">
        <f t="shared" si="3"/>
        <v>0</v>
      </c>
      <c r="AF13" s="534"/>
      <c r="AG13" s="826">
        <f t="shared" si="0"/>
        <v>0</v>
      </c>
      <c r="AH13" s="829"/>
    </row>
    <row r="14" spans="1:34" ht="24.75" customHeight="1">
      <c r="A14" s="1005" t="s">
        <v>29</v>
      </c>
      <c r="B14" s="1000" t="s">
        <v>246</v>
      </c>
      <c r="C14" s="80" t="s">
        <v>25</v>
      </c>
      <c r="D14" s="193">
        <v>20</v>
      </c>
      <c r="E14" s="193">
        <v>19</v>
      </c>
      <c r="F14" s="193">
        <v>17</v>
      </c>
      <c r="G14" s="193">
        <v>16</v>
      </c>
      <c r="H14" s="193">
        <v>123</v>
      </c>
      <c r="I14" s="193">
        <v>42</v>
      </c>
      <c r="J14" s="193">
        <v>28</v>
      </c>
      <c r="K14" s="193">
        <v>22</v>
      </c>
      <c r="L14" s="193">
        <v>8</v>
      </c>
      <c r="M14" s="193">
        <v>3</v>
      </c>
      <c r="N14" s="193">
        <v>1</v>
      </c>
      <c r="O14" s="193">
        <v>8</v>
      </c>
      <c r="P14" s="549">
        <f>AF14</f>
        <v>25.583333333333332</v>
      </c>
      <c r="Q14" s="546">
        <f>AH14</f>
        <v>0.80679599999999996</v>
      </c>
      <c r="S14" s="193">
        <v>20</v>
      </c>
      <c r="T14" s="193">
        <v>19</v>
      </c>
      <c r="U14" s="193">
        <v>17</v>
      </c>
      <c r="V14" s="193">
        <v>16</v>
      </c>
      <c r="W14" s="193">
        <v>123</v>
      </c>
      <c r="X14" s="193">
        <v>42</v>
      </c>
      <c r="Y14" s="193">
        <v>28</v>
      </c>
      <c r="Z14" s="193">
        <v>22</v>
      </c>
      <c r="AA14" s="193">
        <v>8</v>
      </c>
      <c r="AB14" s="193">
        <v>3</v>
      </c>
      <c r="AC14" s="193">
        <v>1</v>
      </c>
      <c r="AD14" s="193">
        <v>8</v>
      </c>
      <c r="AE14" s="537">
        <f t="shared" si="3"/>
        <v>307</v>
      </c>
      <c r="AF14" s="534">
        <f t="shared" si="4"/>
        <v>25.583333333333332</v>
      </c>
      <c r="AG14" s="826">
        <f t="shared" si="0"/>
        <v>806796000</v>
      </c>
      <c r="AH14" s="827">
        <f>AG14/1000000000</f>
        <v>0.80679599999999996</v>
      </c>
    </row>
    <row r="15" spans="1:34" ht="24.75" customHeight="1">
      <c r="A15" s="1006"/>
      <c r="B15" s="1001"/>
      <c r="C15" s="65" t="s">
        <v>26</v>
      </c>
      <c r="D15" s="147">
        <v>3</v>
      </c>
      <c r="E15" s="147">
        <v>16</v>
      </c>
      <c r="F15" s="147">
        <v>31</v>
      </c>
      <c r="G15" s="147">
        <v>47</v>
      </c>
      <c r="H15" s="147">
        <v>44</v>
      </c>
      <c r="I15" s="147">
        <v>67</v>
      </c>
      <c r="J15" s="147">
        <v>47</v>
      </c>
      <c r="K15" s="147">
        <v>19</v>
      </c>
      <c r="L15" s="147">
        <v>4</v>
      </c>
      <c r="M15" s="147">
        <v>2</v>
      </c>
      <c r="N15" s="147">
        <v>1</v>
      </c>
      <c r="O15" s="147">
        <v>1</v>
      </c>
      <c r="P15" s="547">
        <v>23.5</v>
      </c>
      <c r="Q15" s="548">
        <v>0.74109599999999998</v>
      </c>
      <c r="S15" s="147">
        <v>3</v>
      </c>
      <c r="T15" s="147">
        <v>16</v>
      </c>
      <c r="U15" s="147">
        <v>31</v>
      </c>
      <c r="V15" s="147">
        <v>47</v>
      </c>
      <c r="W15" s="147">
        <v>44</v>
      </c>
      <c r="X15" s="147">
        <v>67</v>
      </c>
      <c r="Y15" s="147">
        <v>47</v>
      </c>
      <c r="Z15" s="147">
        <v>19</v>
      </c>
      <c r="AA15" s="147">
        <v>4</v>
      </c>
      <c r="AB15" s="147">
        <v>2</v>
      </c>
      <c r="AC15" s="147">
        <v>1</v>
      </c>
      <c r="AD15" s="147">
        <v>1</v>
      </c>
      <c r="AE15" s="533">
        <f t="shared" si="3"/>
        <v>282</v>
      </c>
      <c r="AF15" s="534">
        <f t="shared" si="4"/>
        <v>23.5</v>
      </c>
      <c r="AG15" s="826">
        <f t="shared" si="0"/>
        <v>741096000</v>
      </c>
      <c r="AH15" s="827">
        <f>AG15/1000000000</f>
        <v>0.74109599999999998</v>
      </c>
    </row>
    <row r="16" spans="1:34" ht="24.75" customHeight="1" thickBot="1">
      <c r="A16" s="1007"/>
      <c r="B16" s="1008"/>
      <c r="C16" s="212" t="s">
        <v>250</v>
      </c>
      <c r="D16" s="726">
        <f>D14/D15*100</f>
        <v>666.66666666666674</v>
      </c>
      <c r="E16" s="726">
        <f t="shared" ref="E16:Q16" si="7">E14/E15*100</f>
        <v>118.75</v>
      </c>
      <c r="F16" s="726">
        <f t="shared" si="7"/>
        <v>54.838709677419352</v>
      </c>
      <c r="G16" s="726">
        <f t="shared" si="7"/>
        <v>34.042553191489361</v>
      </c>
      <c r="H16" s="726">
        <f t="shared" si="7"/>
        <v>279.54545454545456</v>
      </c>
      <c r="I16" s="726">
        <f t="shared" si="7"/>
        <v>62.68656716417911</v>
      </c>
      <c r="J16" s="726">
        <f t="shared" si="7"/>
        <v>59.574468085106382</v>
      </c>
      <c r="K16" s="726">
        <f t="shared" si="7"/>
        <v>115.78947368421053</v>
      </c>
      <c r="L16" s="726">
        <f t="shared" si="7"/>
        <v>200</v>
      </c>
      <c r="M16" s="726">
        <f t="shared" si="7"/>
        <v>150</v>
      </c>
      <c r="N16" s="726">
        <f t="shared" si="7"/>
        <v>100</v>
      </c>
      <c r="O16" s="726">
        <f t="shared" si="7"/>
        <v>800</v>
      </c>
      <c r="P16" s="727">
        <f t="shared" si="7"/>
        <v>108.86524822695034</v>
      </c>
      <c r="Q16" s="559">
        <f t="shared" si="7"/>
        <v>108.86524822695036</v>
      </c>
      <c r="S16" s="562"/>
      <c r="T16" s="562"/>
      <c r="U16" s="562"/>
      <c r="V16" s="562"/>
      <c r="W16" s="562"/>
      <c r="X16" s="562"/>
      <c r="Y16" s="562"/>
      <c r="Z16" s="562"/>
      <c r="AA16" s="562"/>
      <c r="AB16" s="562"/>
      <c r="AC16" s="562"/>
      <c r="AD16" s="562"/>
      <c r="AE16" s="562"/>
      <c r="AF16" s="534"/>
      <c r="AG16" s="826">
        <f t="shared" si="0"/>
        <v>0</v>
      </c>
      <c r="AH16" s="539"/>
    </row>
    <row r="17" spans="1:34" ht="15.75" customHeight="1" thickTop="1">
      <c r="A17" s="2"/>
      <c r="B17" s="4"/>
      <c r="C17" s="4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186" t="s">
        <v>251</v>
      </c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537"/>
      <c r="AF17" s="533"/>
    </row>
    <row r="18" spans="1:34" ht="15" customHeight="1">
      <c r="A18" s="1009" t="s">
        <v>270</v>
      </c>
      <c r="B18" s="1009"/>
      <c r="C18" s="1009"/>
      <c r="D18" s="1009"/>
      <c r="E18" s="1009"/>
      <c r="F18" s="1009"/>
      <c r="G18" s="1009"/>
      <c r="H18" s="1009"/>
      <c r="I18" s="1009"/>
      <c r="J18" s="1009"/>
      <c r="K18" s="1009"/>
      <c r="L18" s="1009"/>
      <c r="M18" s="1009"/>
      <c r="N18" s="1009"/>
      <c r="O18" s="1009"/>
      <c r="P18" s="1009"/>
      <c r="S18" s="222">
        <f>Q5+Q8+Q11</f>
        <v>19.447200000000002</v>
      </c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F18" s="42"/>
    </row>
    <row r="19" spans="1:34" ht="15" customHeight="1">
      <c r="A19" s="1010" t="s">
        <v>701</v>
      </c>
      <c r="B19" s="1010"/>
      <c r="C19" s="1010"/>
      <c r="D19" s="1010"/>
      <c r="E19" s="1010"/>
      <c r="F19" s="1010"/>
      <c r="G19" s="1010"/>
      <c r="H19" s="1010"/>
      <c r="I19" s="1010"/>
      <c r="J19" s="1010"/>
      <c r="K19" s="1010"/>
      <c r="L19" s="1010"/>
      <c r="M19" s="1010"/>
      <c r="N19" s="1010"/>
      <c r="O19" s="1010"/>
      <c r="P19" s="1010"/>
      <c r="Q19" s="1010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42"/>
      <c r="AF19" s="42"/>
    </row>
    <row r="20" spans="1:34" ht="3.75" customHeight="1"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F20" s="42"/>
    </row>
    <row r="21" spans="1:34">
      <c r="A21" s="1011" t="s">
        <v>7</v>
      </c>
      <c r="B21" s="1011"/>
      <c r="C21" s="1011"/>
      <c r="D21" s="1011"/>
      <c r="E21" s="1011"/>
      <c r="F21" s="1011"/>
      <c r="G21" s="1011"/>
      <c r="H21" s="1011"/>
      <c r="I21" s="1011"/>
      <c r="J21" s="1011"/>
      <c r="K21" s="1011"/>
      <c r="L21" s="1011"/>
      <c r="M21" s="1011"/>
      <c r="AF21" s="42"/>
    </row>
    <row r="22" spans="1:34">
      <c r="A22" s="819"/>
      <c r="B22" s="819"/>
      <c r="C22" s="819"/>
      <c r="D22" s="819"/>
      <c r="E22" s="819"/>
      <c r="F22" s="819"/>
      <c r="G22" s="819"/>
      <c r="H22" s="819"/>
      <c r="I22" s="819"/>
      <c r="J22" s="819"/>
      <c r="K22" s="819"/>
      <c r="L22" s="819"/>
      <c r="M22" s="819"/>
      <c r="AF22" s="42"/>
    </row>
    <row r="23" spans="1:34">
      <c r="A23" s="819"/>
      <c r="B23" s="819"/>
      <c r="C23" s="819"/>
      <c r="D23" s="819"/>
      <c r="E23" s="819"/>
      <c r="F23" s="819"/>
      <c r="G23" s="819"/>
      <c r="H23" s="819"/>
      <c r="I23" s="819"/>
      <c r="J23" s="819"/>
      <c r="K23" s="819"/>
      <c r="L23" s="819"/>
      <c r="M23" s="819"/>
      <c r="AF23" s="42"/>
    </row>
    <row r="24" spans="1:34">
      <c r="A24" s="227"/>
      <c r="B24" s="227"/>
      <c r="C24" s="227"/>
      <c r="D24" s="227"/>
      <c r="E24" s="227"/>
      <c r="F24" s="227"/>
      <c r="G24" s="227"/>
      <c r="H24" s="227"/>
      <c r="I24" s="227"/>
      <c r="J24" s="227"/>
      <c r="K24" s="227"/>
      <c r="L24" s="227"/>
      <c r="M24" s="227"/>
      <c r="AF24" s="42"/>
    </row>
    <row r="25" spans="1:34" ht="24" customHeight="1">
      <c r="A25" s="992" t="s">
        <v>264</v>
      </c>
      <c r="B25" s="992"/>
      <c r="C25" s="992"/>
      <c r="D25" s="992"/>
      <c r="E25" s="992"/>
      <c r="F25" s="145"/>
      <c r="G25" s="145"/>
      <c r="H25" s="145"/>
      <c r="I25" s="146"/>
      <c r="J25" s="145"/>
      <c r="K25" s="145"/>
      <c r="L25" s="145"/>
      <c r="M25" s="145"/>
      <c r="N25" s="145"/>
      <c r="O25" s="145"/>
      <c r="P25" s="145"/>
      <c r="Q25" s="56">
        <v>17</v>
      </c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F25" s="42"/>
      <c r="AG25" s="827"/>
    </row>
    <row r="26" spans="1:34" ht="24.75" customHeight="1">
      <c r="A26" s="995" t="s">
        <v>705</v>
      </c>
      <c r="B26" s="995"/>
      <c r="C26" s="995"/>
      <c r="D26" s="995"/>
      <c r="E26" s="995"/>
      <c r="F26" s="995"/>
      <c r="G26" s="995"/>
      <c r="H26" s="995"/>
      <c r="I26" s="995"/>
      <c r="J26" s="995"/>
      <c r="K26" s="995"/>
      <c r="L26" s="995"/>
      <c r="M26" s="995"/>
      <c r="N26" s="995"/>
      <c r="O26" s="995"/>
      <c r="P26" s="995"/>
      <c r="Q26" s="995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</row>
    <row r="27" spans="1:34" ht="22.5" customHeight="1" thickBot="1">
      <c r="A27" s="996" t="s">
        <v>624</v>
      </c>
      <c r="B27" s="996"/>
      <c r="C27" s="996"/>
      <c r="D27" s="996"/>
      <c r="E27" s="996"/>
      <c r="F27" s="996"/>
      <c r="G27" s="996"/>
      <c r="H27" s="996"/>
      <c r="I27" s="996"/>
      <c r="J27" s="996"/>
      <c r="K27" s="996"/>
      <c r="L27" s="996"/>
      <c r="M27" s="996"/>
      <c r="N27" s="996"/>
      <c r="O27" s="996"/>
      <c r="P27" s="996"/>
      <c r="Q27" s="996"/>
    </row>
    <row r="28" spans="1:34" ht="29.25" customHeight="1" thickTop="1">
      <c r="A28" s="1014" t="s">
        <v>10</v>
      </c>
      <c r="B28" s="1016" t="s">
        <v>382</v>
      </c>
      <c r="C28" s="1016" t="s">
        <v>11</v>
      </c>
      <c r="D28" s="1018" t="s">
        <v>272</v>
      </c>
      <c r="E28" s="1018"/>
      <c r="F28" s="1018"/>
      <c r="G28" s="1018"/>
      <c r="H28" s="1018"/>
      <c r="I28" s="1018"/>
      <c r="J28" s="1018"/>
      <c r="K28" s="1018"/>
      <c r="L28" s="1018"/>
      <c r="M28" s="1018"/>
      <c r="N28" s="1018"/>
      <c r="O28" s="1018"/>
      <c r="P28" s="954" t="s">
        <v>383</v>
      </c>
      <c r="Q28" s="954" t="s">
        <v>385</v>
      </c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</row>
    <row r="29" spans="1:34" ht="29.25" customHeight="1">
      <c r="A29" s="1015"/>
      <c r="B29" s="1017"/>
      <c r="C29" s="1017"/>
      <c r="D29" s="236" t="s">
        <v>12</v>
      </c>
      <c r="E29" s="236" t="s">
        <v>13</v>
      </c>
      <c r="F29" s="236" t="s">
        <v>14</v>
      </c>
      <c r="G29" s="236" t="s">
        <v>15</v>
      </c>
      <c r="H29" s="236" t="s">
        <v>16</v>
      </c>
      <c r="I29" s="236" t="s">
        <v>17</v>
      </c>
      <c r="J29" s="236" t="s">
        <v>18</v>
      </c>
      <c r="K29" s="236" t="s">
        <v>19</v>
      </c>
      <c r="L29" s="236" t="s">
        <v>20</v>
      </c>
      <c r="M29" s="236" t="s">
        <v>21</v>
      </c>
      <c r="N29" s="236" t="s">
        <v>22</v>
      </c>
      <c r="O29" s="236" t="s">
        <v>23</v>
      </c>
      <c r="P29" s="241" t="s">
        <v>384</v>
      </c>
      <c r="Q29" s="241" t="s">
        <v>386</v>
      </c>
    </row>
    <row r="30" spans="1:34" ht="24.75" customHeight="1">
      <c r="A30" s="997" t="s">
        <v>30</v>
      </c>
      <c r="B30" s="1000" t="s">
        <v>247</v>
      </c>
      <c r="C30" s="209" t="s">
        <v>25</v>
      </c>
      <c r="D30" s="226">
        <v>50</v>
      </c>
      <c r="E30" s="226">
        <v>48</v>
      </c>
      <c r="F30" s="226">
        <v>64</v>
      </c>
      <c r="G30" s="226">
        <v>68</v>
      </c>
      <c r="H30" s="226">
        <v>350</v>
      </c>
      <c r="I30" s="226">
        <v>194</v>
      </c>
      <c r="J30" s="226">
        <v>117</v>
      </c>
      <c r="K30" s="226">
        <v>160</v>
      </c>
      <c r="L30" s="226">
        <v>72</v>
      </c>
      <c r="M30" s="226">
        <v>70</v>
      </c>
      <c r="N30" s="226">
        <v>30</v>
      </c>
      <c r="O30" s="73">
        <v>55</v>
      </c>
      <c r="P30" s="419">
        <f>AF30</f>
        <v>106.5</v>
      </c>
      <c r="Q30" s="546">
        <f>AH30</f>
        <v>3.358584</v>
      </c>
      <c r="S30" s="226">
        <v>50</v>
      </c>
      <c r="T30" s="226">
        <v>48</v>
      </c>
      <c r="U30" s="226">
        <v>64</v>
      </c>
      <c r="V30" s="226">
        <v>68</v>
      </c>
      <c r="W30" s="226">
        <v>350</v>
      </c>
      <c r="X30" s="226">
        <v>194</v>
      </c>
      <c r="Y30" s="226">
        <v>117</v>
      </c>
      <c r="Z30" s="226">
        <v>160</v>
      </c>
      <c r="AA30" s="226">
        <v>72</v>
      </c>
      <c r="AB30" s="226">
        <v>70</v>
      </c>
      <c r="AC30" s="226">
        <v>30</v>
      </c>
      <c r="AD30" s="73">
        <v>55</v>
      </c>
      <c r="AE30" s="532">
        <f>SUM(S30:AD30)</f>
        <v>1278</v>
      </c>
      <c r="AF30" s="534">
        <f>AE30/12</f>
        <v>106.5</v>
      </c>
      <c r="AG30" s="1">
        <f>AF30*60*60*24*365</f>
        <v>3358584000</v>
      </c>
      <c r="AH30" s="13">
        <f>AG30/1000000000</f>
        <v>3.358584</v>
      </c>
    </row>
    <row r="31" spans="1:34" ht="24.75" customHeight="1">
      <c r="A31" s="998"/>
      <c r="B31" s="1001"/>
      <c r="C31" s="65" t="s">
        <v>26</v>
      </c>
      <c r="D31" s="77">
        <v>56</v>
      </c>
      <c r="E31" s="77">
        <v>101</v>
      </c>
      <c r="F31" s="77">
        <v>140</v>
      </c>
      <c r="G31" s="77">
        <v>198</v>
      </c>
      <c r="H31" s="77">
        <v>273</v>
      </c>
      <c r="I31" s="77">
        <v>413</v>
      </c>
      <c r="J31" s="77">
        <v>420</v>
      </c>
      <c r="K31" s="77">
        <v>220</v>
      </c>
      <c r="L31" s="77">
        <v>97</v>
      </c>
      <c r="M31" s="77">
        <v>65</v>
      </c>
      <c r="N31" s="77">
        <v>57</v>
      </c>
      <c r="O31" s="77">
        <v>52</v>
      </c>
      <c r="P31" s="547">
        <v>174.33333333333334</v>
      </c>
      <c r="Q31" s="548">
        <v>5.497776</v>
      </c>
      <c r="S31" s="77">
        <v>56</v>
      </c>
      <c r="T31" s="77">
        <v>101</v>
      </c>
      <c r="U31" s="77">
        <v>140</v>
      </c>
      <c r="V31" s="77">
        <v>198</v>
      </c>
      <c r="W31" s="77">
        <v>273</v>
      </c>
      <c r="X31" s="77">
        <v>413</v>
      </c>
      <c r="Y31" s="77">
        <v>420</v>
      </c>
      <c r="Z31" s="77">
        <v>220</v>
      </c>
      <c r="AA31" s="77">
        <v>97</v>
      </c>
      <c r="AB31" s="77">
        <v>65</v>
      </c>
      <c r="AC31" s="77">
        <v>57</v>
      </c>
      <c r="AD31" s="77">
        <v>52</v>
      </c>
      <c r="AE31" s="67">
        <f>SUM(S31:AD31)</f>
        <v>2092</v>
      </c>
      <c r="AF31" s="534">
        <f>AE31/12</f>
        <v>174.33333333333334</v>
      </c>
      <c r="AG31" s="1">
        <f>AF31*60*60*24*365</f>
        <v>5497776000</v>
      </c>
      <c r="AH31" s="13">
        <f>AG31/1000000000</f>
        <v>5.497776</v>
      </c>
    </row>
    <row r="32" spans="1:34" ht="24.75" customHeight="1">
      <c r="A32" s="999"/>
      <c r="B32" s="1002"/>
      <c r="C32" s="211" t="s">
        <v>250</v>
      </c>
      <c r="D32" s="135">
        <f>D30/D31*100</f>
        <v>89.285714285714292</v>
      </c>
      <c r="E32" s="135">
        <f t="shared" ref="E32:Q32" si="8">E30/E31*100</f>
        <v>47.524752475247524</v>
      </c>
      <c r="F32" s="135">
        <f t="shared" si="8"/>
        <v>45.714285714285715</v>
      </c>
      <c r="G32" s="135">
        <f t="shared" si="8"/>
        <v>34.343434343434339</v>
      </c>
      <c r="H32" s="135">
        <f t="shared" si="8"/>
        <v>128.2051282051282</v>
      </c>
      <c r="I32" s="135">
        <f t="shared" si="8"/>
        <v>46.973365617433416</v>
      </c>
      <c r="J32" s="135">
        <f t="shared" si="8"/>
        <v>27.857142857142858</v>
      </c>
      <c r="K32" s="135">
        <f t="shared" si="8"/>
        <v>72.727272727272734</v>
      </c>
      <c r="L32" s="135">
        <f t="shared" si="8"/>
        <v>74.226804123711347</v>
      </c>
      <c r="M32" s="135">
        <f t="shared" si="8"/>
        <v>107.69230769230769</v>
      </c>
      <c r="N32" s="135">
        <f t="shared" si="8"/>
        <v>52.631578947368418</v>
      </c>
      <c r="O32" s="135">
        <f t="shared" si="8"/>
        <v>105.76923076923077</v>
      </c>
      <c r="P32" s="558">
        <f t="shared" si="8"/>
        <v>61.089866156787764</v>
      </c>
      <c r="Q32" s="558">
        <f t="shared" si="8"/>
        <v>61.089866156787764</v>
      </c>
      <c r="S32" s="228">
        <f>S30/S31*100</f>
        <v>89.285714285714292</v>
      </c>
      <c r="T32" s="228">
        <f t="shared" ref="T32:AH32" si="9">T30/T31*100</f>
        <v>47.524752475247524</v>
      </c>
      <c r="U32" s="228">
        <f t="shared" si="9"/>
        <v>45.714285714285715</v>
      </c>
      <c r="V32" s="228">
        <f t="shared" si="9"/>
        <v>34.343434343434339</v>
      </c>
      <c r="W32" s="228">
        <f t="shared" si="9"/>
        <v>128.2051282051282</v>
      </c>
      <c r="X32" s="228">
        <f t="shared" si="9"/>
        <v>46.973365617433416</v>
      </c>
      <c r="Y32" s="228">
        <f t="shared" si="9"/>
        <v>27.857142857142858</v>
      </c>
      <c r="Z32" s="228">
        <f t="shared" si="9"/>
        <v>72.727272727272734</v>
      </c>
      <c r="AA32" s="228">
        <f t="shared" si="9"/>
        <v>74.226804123711347</v>
      </c>
      <c r="AB32" s="228">
        <f t="shared" si="9"/>
        <v>107.69230769230769</v>
      </c>
      <c r="AC32" s="228">
        <f t="shared" si="9"/>
        <v>52.631578947368418</v>
      </c>
      <c r="AD32" s="228">
        <f t="shared" si="9"/>
        <v>105.76923076923077</v>
      </c>
      <c r="AE32" s="228">
        <f t="shared" si="9"/>
        <v>61.089866156787764</v>
      </c>
      <c r="AF32" s="556">
        <f t="shared" si="9"/>
        <v>61.089866156787764</v>
      </c>
      <c r="AG32" s="228">
        <f t="shared" si="9"/>
        <v>61.089866156787764</v>
      </c>
      <c r="AH32" s="228">
        <f t="shared" si="9"/>
        <v>61.089866156787764</v>
      </c>
    </row>
    <row r="33" spans="1:34" ht="24.75" customHeight="1">
      <c r="A33" s="997" t="s">
        <v>31</v>
      </c>
      <c r="B33" s="1000" t="s">
        <v>34</v>
      </c>
      <c r="C33" s="209" t="s">
        <v>25</v>
      </c>
      <c r="D33" s="972">
        <f>D5+D8+D11</f>
        <v>145</v>
      </c>
      <c r="E33" s="972">
        <f t="shared" ref="E33:O33" si="10">E5+E8+E11</f>
        <v>256</v>
      </c>
      <c r="F33" s="972">
        <f t="shared" si="10"/>
        <v>328</v>
      </c>
      <c r="G33" s="972">
        <f t="shared" si="10"/>
        <v>529</v>
      </c>
      <c r="H33" s="972">
        <f t="shared" si="10"/>
        <v>1269</v>
      </c>
      <c r="I33" s="972">
        <f t="shared" si="10"/>
        <v>1361</v>
      </c>
      <c r="J33" s="972">
        <f t="shared" si="10"/>
        <v>991</v>
      </c>
      <c r="K33" s="972">
        <f t="shared" si="10"/>
        <v>1255</v>
      </c>
      <c r="L33" s="972">
        <f t="shared" si="10"/>
        <v>544</v>
      </c>
      <c r="M33" s="972">
        <f t="shared" si="10"/>
        <v>257</v>
      </c>
      <c r="N33" s="972">
        <f t="shared" si="10"/>
        <v>267</v>
      </c>
      <c r="O33" s="972">
        <f t="shared" si="10"/>
        <v>198</v>
      </c>
      <c r="P33" s="419">
        <f>AF33</f>
        <v>616.66666666666663</v>
      </c>
      <c r="Q33" s="546">
        <f>AH33</f>
        <v>19.447199999999999</v>
      </c>
      <c r="S33" s="78">
        <f>S5+S8+S11</f>
        <v>145</v>
      </c>
      <c r="T33" s="78">
        <f t="shared" ref="T33:AD33" si="11">T5+T8+T11</f>
        <v>256</v>
      </c>
      <c r="U33" s="78">
        <f t="shared" si="11"/>
        <v>328</v>
      </c>
      <c r="V33" s="78">
        <f t="shared" si="11"/>
        <v>529</v>
      </c>
      <c r="W33" s="78">
        <f t="shared" si="11"/>
        <v>1269</v>
      </c>
      <c r="X33" s="78">
        <f t="shared" si="11"/>
        <v>1361</v>
      </c>
      <c r="Y33" s="78">
        <f t="shared" si="11"/>
        <v>991</v>
      </c>
      <c r="Z33" s="78">
        <f t="shared" si="11"/>
        <v>1255</v>
      </c>
      <c r="AA33" s="78">
        <f t="shared" si="11"/>
        <v>544</v>
      </c>
      <c r="AB33" s="78">
        <f t="shared" si="11"/>
        <v>257</v>
      </c>
      <c r="AC33" s="78">
        <f t="shared" si="11"/>
        <v>267</v>
      </c>
      <c r="AD33" s="78">
        <f t="shared" si="11"/>
        <v>198</v>
      </c>
      <c r="AE33" s="67">
        <f>SUM(S33:AD33)</f>
        <v>7400</v>
      </c>
      <c r="AF33" s="67">
        <f>AE33/12</f>
        <v>616.66666666666663</v>
      </c>
      <c r="AG33" s="1">
        <f t="shared" ref="AG33:AG40" si="12">AF33*60*60*24*365</f>
        <v>19447200000</v>
      </c>
      <c r="AH33" s="13">
        <f>AG33/1000000000</f>
        <v>19.447199999999999</v>
      </c>
    </row>
    <row r="34" spans="1:34" ht="24.75" customHeight="1">
      <c r="A34" s="998"/>
      <c r="B34" s="1001"/>
      <c r="C34" s="65" t="s">
        <v>26</v>
      </c>
      <c r="D34" s="113">
        <f>D6+D9+D12</f>
        <v>380</v>
      </c>
      <c r="E34" s="113">
        <f t="shared" ref="E34:O34" si="13">E6+E9+E12</f>
        <v>587</v>
      </c>
      <c r="F34" s="113">
        <f t="shared" si="13"/>
        <v>847</v>
      </c>
      <c r="G34" s="113">
        <f t="shared" si="13"/>
        <v>1061</v>
      </c>
      <c r="H34" s="113">
        <f t="shared" si="13"/>
        <v>1546</v>
      </c>
      <c r="I34" s="113">
        <f t="shared" si="13"/>
        <v>2270</v>
      </c>
      <c r="J34" s="113">
        <f t="shared" si="13"/>
        <v>3177</v>
      </c>
      <c r="K34" s="113">
        <f t="shared" si="13"/>
        <v>2719</v>
      </c>
      <c r="L34" s="113">
        <f t="shared" si="13"/>
        <v>1369</v>
      </c>
      <c r="M34" s="113">
        <f t="shared" si="13"/>
        <v>660</v>
      </c>
      <c r="N34" s="113">
        <f t="shared" si="13"/>
        <v>406</v>
      </c>
      <c r="O34" s="113">
        <f t="shared" si="13"/>
        <v>332</v>
      </c>
      <c r="P34" s="547">
        <v>1279.5</v>
      </c>
      <c r="Q34" s="548">
        <v>40.350312000000002</v>
      </c>
      <c r="S34" s="147">
        <v>380</v>
      </c>
      <c r="T34" s="147">
        <v>587</v>
      </c>
      <c r="U34" s="147">
        <v>847</v>
      </c>
      <c r="V34" s="147">
        <v>1061</v>
      </c>
      <c r="W34" s="147">
        <v>1546</v>
      </c>
      <c r="X34" s="147">
        <v>2270</v>
      </c>
      <c r="Y34" s="147">
        <v>3177</v>
      </c>
      <c r="Z34" s="147">
        <v>2719</v>
      </c>
      <c r="AA34" s="147">
        <v>1369</v>
      </c>
      <c r="AB34" s="147">
        <v>660</v>
      </c>
      <c r="AC34" s="147">
        <v>406</v>
      </c>
      <c r="AD34" s="147">
        <v>332</v>
      </c>
      <c r="AE34" s="136">
        <f>SUM(S34:AD34)</f>
        <v>15354</v>
      </c>
      <c r="AF34" s="136">
        <f>AE34/12</f>
        <v>1279.5</v>
      </c>
      <c r="AG34" s="1">
        <f t="shared" si="12"/>
        <v>40350312000</v>
      </c>
      <c r="AH34" s="13">
        <f>AG34/1000000000</f>
        <v>40.350312000000002</v>
      </c>
    </row>
    <row r="35" spans="1:34" ht="24.75" customHeight="1">
      <c r="A35" s="999"/>
      <c r="B35" s="1002"/>
      <c r="C35" s="211" t="s">
        <v>250</v>
      </c>
      <c r="D35" s="135">
        <f>D33/D34*100</f>
        <v>38.15789473684211</v>
      </c>
      <c r="E35" s="135">
        <f t="shared" ref="E35:Q35" si="14">E33/E34*100</f>
        <v>43.611584327086881</v>
      </c>
      <c r="F35" s="135">
        <f t="shared" si="14"/>
        <v>38.72491145218418</v>
      </c>
      <c r="G35" s="135">
        <f t="shared" si="14"/>
        <v>49.858623939679546</v>
      </c>
      <c r="H35" s="135">
        <f t="shared" si="14"/>
        <v>82.082794307891334</v>
      </c>
      <c r="I35" s="135">
        <f t="shared" si="14"/>
        <v>59.955947136563879</v>
      </c>
      <c r="J35" s="135">
        <f t="shared" si="14"/>
        <v>31.192949323260937</v>
      </c>
      <c r="K35" s="135">
        <f t="shared" si="14"/>
        <v>46.15667524825303</v>
      </c>
      <c r="L35" s="135">
        <f t="shared" si="14"/>
        <v>39.737034331628927</v>
      </c>
      <c r="M35" s="135">
        <f t="shared" si="14"/>
        <v>38.939393939393938</v>
      </c>
      <c r="N35" s="135">
        <f t="shared" si="14"/>
        <v>65.763546798029566</v>
      </c>
      <c r="O35" s="135">
        <f t="shared" si="14"/>
        <v>59.638554216867469</v>
      </c>
      <c r="P35" s="558">
        <f t="shared" si="14"/>
        <v>48.195909860622635</v>
      </c>
      <c r="Q35" s="558">
        <f t="shared" si="14"/>
        <v>48.195909860622635</v>
      </c>
      <c r="S35" s="535">
        <f>S33/S34*100</f>
        <v>38.15789473684211</v>
      </c>
      <c r="T35" s="535">
        <f t="shared" ref="T35:AD35" si="15">T33/T34*100</f>
        <v>43.611584327086881</v>
      </c>
      <c r="U35" s="535">
        <f t="shared" si="15"/>
        <v>38.72491145218418</v>
      </c>
      <c r="V35" s="535">
        <f t="shared" si="15"/>
        <v>49.858623939679546</v>
      </c>
      <c r="W35" s="535">
        <f t="shared" si="15"/>
        <v>82.082794307891334</v>
      </c>
      <c r="X35" s="535">
        <f t="shared" si="15"/>
        <v>59.955947136563879</v>
      </c>
      <c r="Y35" s="535">
        <f t="shared" si="15"/>
        <v>31.192949323260937</v>
      </c>
      <c r="Z35" s="535">
        <f t="shared" si="15"/>
        <v>46.15667524825303</v>
      </c>
      <c r="AA35" s="535">
        <f t="shared" si="15"/>
        <v>39.737034331628927</v>
      </c>
      <c r="AB35" s="535">
        <f t="shared" si="15"/>
        <v>38.939393939393938</v>
      </c>
      <c r="AC35" s="535">
        <f t="shared" si="15"/>
        <v>65.763546798029566</v>
      </c>
      <c r="AD35" s="535">
        <f t="shared" si="15"/>
        <v>59.638554216867469</v>
      </c>
      <c r="AE35" s="535"/>
      <c r="AF35" s="542">
        <f>AF33/AF34*100</f>
        <v>48.195909860622635</v>
      </c>
      <c r="AG35" s="829">
        <f t="shared" si="12"/>
        <v>1519906213.3645954</v>
      </c>
      <c r="AH35" s="830">
        <f>AH33/AH34*100</f>
        <v>48.195909860622635</v>
      </c>
    </row>
    <row r="36" spans="1:34" ht="24.75" customHeight="1">
      <c r="A36" s="997" t="s">
        <v>32</v>
      </c>
      <c r="B36" s="1000" t="s">
        <v>369</v>
      </c>
      <c r="C36" s="209" t="s">
        <v>25</v>
      </c>
      <c r="D36" s="971">
        <f>D30+D33</f>
        <v>195</v>
      </c>
      <c r="E36" s="971">
        <f t="shared" ref="E36:O36" si="16">E30+E33</f>
        <v>304</v>
      </c>
      <c r="F36" s="971">
        <f t="shared" si="16"/>
        <v>392</v>
      </c>
      <c r="G36" s="971">
        <f t="shared" si="16"/>
        <v>597</v>
      </c>
      <c r="H36" s="971">
        <f t="shared" si="16"/>
        <v>1619</v>
      </c>
      <c r="I36" s="971">
        <f t="shared" si="16"/>
        <v>1555</v>
      </c>
      <c r="J36" s="971">
        <f t="shared" si="16"/>
        <v>1108</v>
      </c>
      <c r="K36" s="971">
        <f t="shared" si="16"/>
        <v>1415</v>
      </c>
      <c r="L36" s="971">
        <f t="shared" si="16"/>
        <v>616</v>
      </c>
      <c r="M36" s="971">
        <f t="shared" si="16"/>
        <v>327</v>
      </c>
      <c r="N36" s="971">
        <f t="shared" si="16"/>
        <v>297</v>
      </c>
      <c r="O36" s="971">
        <f t="shared" si="16"/>
        <v>253</v>
      </c>
      <c r="P36" s="419">
        <f>AF36</f>
        <v>723.16666666666663</v>
      </c>
      <c r="Q36" s="546">
        <f>AH36</f>
        <v>22.805783999999999</v>
      </c>
      <c r="S36" s="228">
        <f>S30+S33</f>
        <v>195</v>
      </c>
      <c r="T36" s="228">
        <f t="shared" ref="T36:AD36" si="17">T30+T33</f>
        <v>304</v>
      </c>
      <c r="U36" s="228">
        <f t="shared" si="17"/>
        <v>392</v>
      </c>
      <c r="V36" s="228">
        <f t="shared" si="17"/>
        <v>597</v>
      </c>
      <c r="W36" s="228">
        <f t="shared" si="17"/>
        <v>1619</v>
      </c>
      <c r="X36" s="228">
        <f t="shared" si="17"/>
        <v>1555</v>
      </c>
      <c r="Y36" s="228">
        <f t="shared" si="17"/>
        <v>1108</v>
      </c>
      <c r="Z36" s="228">
        <f t="shared" si="17"/>
        <v>1415</v>
      </c>
      <c r="AA36" s="228">
        <f t="shared" si="17"/>
        <v>616</v>
      </c>
      <c r="AB36" s="228">
        <f t="shared" si="17"/>
        <v>327</v>
      </c>
      <c r="AC36" s="228">
        <f t="shared" si="17"/>
        <v>297</v>
      </c>
      <c r="AD36" s="228">
        <f t="shared" si="17"/>
        <v>253</v>
      </c>
      <c r="AE36" s="533">
        <f>SUM(S36:AD36)</f>
        <v>8678</v>
      </c>
      <c r="AF36" s="540">
        <f>AE36/12</f>
        <v>723.16666666666663</v>
      </c>
      <c r="AG36" s="1">
        <f t="shared" si="12"/>
        <v>22805784000</v>
      </c>
      <c r="AH36" s="13">
        <f>AG36/1000000000</f>
        <v>22.805783999999999</v>
      </c>
    </row>
    <row r="37" spans="1:34" ht="24.75" customHeight="1">
      <c r="A37" s="998"/>
      <c r="B37" s="1001"/>
      <c r="C37" s="65" t="s">
        <v>26</v>
      </c>
      <c r="D37" s="113">
        <f>D31+D34</f>
        <v>436</v>
      </c>
      <c r="E37" s="113">
        <f t="shared" ref="E37:O37" si="18">E31+E34</f>
        <v>688</v>
      </c>
      <c r="F37" s="113">
        <f t="shared" si="18"/>
        <v>987</v>
      </c>
      <c r="G37" s="113">
        <f t="shared" si="18"/>
        <v>1259</v>
      </c>
      <c r="H37" s="113">
        <f t="shared" si="18"/>
        <v>1819</v>
      </c>
      <c r="I37" s="113">
        <f t="shared" si="18"/>
        <v>2683</v>
      </c>
      <c r="J37" s="113">
        <f t="shared" si="18"/>
        <v>3597</v>
      </c>
      <c r="K37" s="113">
        <f t="shared" si="18"/>
        <v>2939</v>
      </c>
      <c r="L37" s="113">
        <f t="shared" si="18"/>
        <v>1466</v>
      </c>
      <c r="M37" s="113">
        <f t="shared" si="18"/>
        <v>725</v>
      </c>
      <c r="N37" s="113">
        <f t="shared" si="18"/>
        <v>463</v>
      </c>
      <c r="O37" s="113">
        <f t="shared" si="18"/>
        <v>384</v>
      </c>
      <c r="P37" s="547">
        <v>1453.8333333333333</v>
      </c>
      <c r="Q37" s="548">
        <v>45.848087999999997</v>
      </c>
      <c r="S37" s="541">
        <v>436</v>
      </c>
      <c r="T37" s="541">
        <v>688</v>
      </c>
      <c r="U37" s="541">
        <v>987</v>
      </c>
      <c r="V37" s="541">
        <v>1259</v>
      </c>
      <c r="W37" s="541">
        <v>1819</v>
      </c>
      <c r="X37" s="541">
        <v>2683</v>
      </c>
      <c r="Y37" s="541">
        <v>3597</v>
      </c>
      <c r="Z37" s="541">
        <v>2939</v>
      </c>
      <c r="AA37" s="541">
        <v>1466</v>
      </c>
      <c r="AB37" s="541">
        <v>725</v>
      </c>
      <c r="AC37" s="541">
        <v>463</v>
      </c>
      <c r="AD37" s="541">
        <v>384</v>
      </c>
      <c r="AE37" s="533">
        <f>SUM(S37:AD37)</f>
        <v>17446</v>
      </c>
      <c r="AF37" s="540">
        <f>AE37/12</f>
        <v>1453.8333333333333</v>
      </c>
      <c r="AG37" s="1">
        <f t="shared" si="12"/>
        <v>45848088000</v>
      </c>
      <c r="AH37" s="13">
        <f>AG37/1000000000</f>
        <v>45.848087999999997</v>
      </c>
    </row>
    <row r="38" spans="1:34" ht="24.75" customHeight="1">
      <c r="A38" s="999"/>
      <c r="B38" s="1002"/>
      <c r="C38" s="211" t="s">
        <v>250</v>
      </c>
      <c r="D38" s="725">
        <f>D36/D37*100</f>
        <v>44.724770642201833</v>
      </c>
      <c r="E38" s="725">
        <f t="shared" ref="E38:Q38" si="19">E36/E37*100</f>
        <v>44.186046511627907</v>
      </c>
      <c r="F38" s="725">
        <f t="shared" si="19"/>
        <v>39.716312056737593</v>
      </c>
      <c r="G38" s="725">
        <f t="shared" si="19"/>
        <v>47.418586179507543</v>
      </c>
      <c r="H38" s="725">
        <f t="shared" si="19"/>
        <v>89.004947773501925</v>
      </c>
      <c r="I38" s="725">
        <f t="shared" si="19"/>
        <v>57.957510249720471</v>
      </c>
      <c r="J38" s="725">
        <f t="shared" si="19"/>
        <v>30.803447317208786</v>
      </c>
      <c r="K38" s="725">
        <f t="shared" si="19"/>
        <v>48.145627764545765</v>
      </c>
      <c r="L38" s="725">
        <f t="shared" si="19"/>
        <v>42.019099590723059</v>
      </c>
      <c r="M38" s="725">
        <f t="shared" si="19"/>
        <v>45.103448275862071</v>
      </c>
      <c r="N38" s="725">
        <f t="shared" si="19"/>
        <v>64.146868250539953</v>
      </c>
      <c r="O38" s="725">
        <f t="shared" si="19"/>
        <v>65.885416666666657</v>
      </c>
      <c r="P38" s="558">
        <f t="shared" si="19"/>
        <v>49.742061217471054</v>
      </c>
      <c r="Q38" s="558">
        <f t="shared" si="19"/>
        <v>49.742061217471054</v>
      </c>
      <c r="S38" s="535">
        <f>S36/S37*100</f>
        <v>44.724770642201833</v>
      </c>
      <c r="T38" s="535">
        <f t="shared" ref="T38:AD38" si="20">T36/T37*100</f>
        <v>44.186046511627907</v>
      </c>
      <c r="U38" s="535">
        <f t="shared" si="20"/>
        <v>39.716312056737593</v>
      </c>
      <c r="V38" s="535">
        <f t="shared" si="20"/>
        <v>47.418586179507543</v>
      </c>
      <c r="W38" s="535">
        <f t="shared" si="20"/>
        <v>89.004947773501925</v>
      </c>
      <c r="X38" s="535">
        <f t="shared" si="20"/>
        <v>57.957510249720471</v>
      </c>
      <c r="Y38" s="535">
        <f t="shared" si="20"/>
        <v>30.803447317208786</v>
      </c>
      <c r="Z38" s="535">
        <f t="shared" si="20"/>
        <v>48.145627764545765</v>
      </c>
      <c r="AA38" s="535">
        <f t="shared" si="20"/>
        <v>42.019099590723059</v>
      </c>
      <c r="AB38" s="535">
        <f t="shared" si="20"/>
        <v>45.103448275862071</v>
      </c>
      <c r="AC38" s="535">
        <f t="shared" si="20"/>
        <v>64.146868250539953</v>
      </c>
      <c r="AD38" s="535">
        <f t="shared" si="20"/>
        <v>65.885416666666657</v>
      </c>
      <c r="AE38" s="543"/>
      <c r="AF38" s="542">
        <f>AF36/AF37*100</f>
        <v>49.742061217471054</v>
      </c>
      <c r="AG38" s="831">
        <f t="shared" si="12"/>
        <v>1568665642.5541673</v>
      </c>
      <c r="AH38" s="830">
        <f>AH36/AH37*100</f>
        <v>49.742061217471054</v>
      </c>
    </row>
    <row r="39" spans="1:34" ht="24.75" customHeight="1">
      <c r="A39" s="997" t="s">
        <v>33</v>
      </c>
      <c r="B39" s="1003" t="s">
        <v>253</v>
      </c>
      <c r="C39" s="210" t="s">
        <v>25</v>
      </c>
      <c r="D39" s="192">
        <v>270</v>
      </c>
      <c r="E39" s="192">
        <v>280</v>
      </c>
      <c r="F39" s="192">
        <v>340</v>
      </c>
      <c r="G39" s="192">
        <v>400</v>
      </c>
      <c r="H39" s="192">
        <v>400</v>
      </c>
      <c r="I39" s="192">
        <v>280</v>
      </c>
      <c r="J39" s="192">
        <v>250</v>
      </c>
      <c r="K39" s="192">
        <v>280</v>
      </c>
      <c r="L39" s="192">
        <v>307</v>
      </c>
      <c r="M39" s="192">
        <v>254</v>
      </c>
      <c r="N39" s="192">
        <v>264</v>
      </c>
      <c r="O39" s="565">
        <v>320</v>
      </c>
      <c r="P39" s="419">
        <f>AF39</f>
        <v>303.75</v>
      </c>
      <c r="Q39" s="546">
        <f>AH39</f>
        <v>9.5790600000000001</v>
      </c>
      <c r="S39" s="192">
        <v>270</v>
      </c>
      <c r="T39" s="192">
        <v>280</v>
      </c>
      <c r="U39" s="192">
        <v>340</v>
      </c>
      <c r="V39" s="192">
        <v>400</v>
      </c>
      <c r="W39" s="192">
        <v>400</v>
      </c>
      <c r="X39" s="192">
        <v>280</v>
      </c>
      <c r="Y39" s="192">
        <v>250</v>
      </c>
      <c r="Z39" s="192">
        <v>280</v>
      </c>
      <c r="AA39" s="192">
        <v>307</v>
      </c>
      <c r="AB39" s="192">
        <v>254</v>
      </c>
      <c r="AC39" s="192">
        <v>264</v>
      </c>
      <c r="AD39" s="565">
        <v>320</v>
      </c>
      <c r="AE39" s="532">
        <f>SUM(S39:AD39)</f>
        <v>3645</v>
      </c>
      <c r="AF39" s="534">
        <f>AE39/12</f>
        <v>303.75</v>
      </c>
      <c r="AG39" s="1">
        <f t="shared" si="12"/>
        <v>9579060000</v>
      </c>
      <c r="AH39" s="13">
        <f>AG39/1000000000</f>
        <v>9.5790600000000001</v>
      </c>
    </row>
    <row r="40" spans="1:34" ht="24.75" customHeight="1">
      <c r="A40" s="998"/>
      <c r="B40" s="1004"/>
      <c r="C40" s="65" t="s">
        <v>26</v>
      </c>
      <c r="D40" s="70">
        <v>477</v>
      </c>
      <c r="E40" s="70">
        <v>603</v>
      </c>
      <c r="F40" s="70">
        <v>703</v>
      </c>
      <c r="G40" s="70">
        <v>770</v>
      </c>
      <c r="H40" s="70">
        <v>817</v>
      </c>
      <c r="I40" s="70">
        <v>683</v>
      </c>
      <c r="J40" s="70">
        <v>519</v>
      </c>
      <c r="K40" s="70">
        <v>475</v>
      </c>
      <c r="L40" s="70">
        <v>417</v>
      </c>
      <c r="M40" s="70">
        <v>499</v>
      </c>
      <c r="N40" s="70">
        <v>518</v>
      </c>
      <c r="O40" s="70">
        <v>463</v>
      </c>
      <c r="P40" s="547">
        <v>578.66666666666663</v>
      </c>
      <c r="Q40" s="548">
        <v>18.248832</v>
      </c>
      <c r="S40" s="70">
        <v>477</v>
      </c>
      <c r="T40" s="70">
        <v>603</v>
      </c>
      <c r="U40" s="70">
        <v>703</v>
      </c>
      <c r="V40" s="70">
        <v>770</v>
      </c>
      <c r="W40" s="70">
        <v>817</v>
      </c>
      <c r="X40" s="70">
        <v>683</v>
      </c>
      <c r="Y40" s="70">
        <v>519</v>
      </c>
      <c r="Z40" s="70">
        <v>475</v>
      </c>
      <c r="AA40" s="70">
        <v>417</v>
      </c>
      <c r="AB40" s="70">
        <v>499</v>
      </c>
      <c r="AC40" s="70">
        <v>518</v>
      </c>
      <c r="AD40" s="70">
        <v>463</v>
      </c>
      <c r="AE40" s="532">
        <f>SUM(S40:AD40)</f>
        <v>6944</v>
      </c>
      <c r="AF40" s="534">
        <f>AE40/12</f>
        <v>578.66666666666663</v>
      </c>
      <c r="AG40" s="1">
        <f t="shared" si="12"/>
        <v>18248832000</v>
      </c>
      <c r="AH40" s="13">
        <f>AG40/1000000000</f>
        <v>18.248832</v>
      </c>
    </row>
    <row r="41" spans="1:34" ht="24.75" customHeight="1" thickBot="1">
      <c r="A41" s="1013"/>
      <c r="B41" s="1012"/>
      <c r="C41" s="212" t="s">
        <v>250</v>
      </c>
      <c r="D41" s="728">
        <f>D39/D40*100</f>
        <v>56.60377358490566</v>
      </c>
      <c r="E41" s="728">
        <f t="shared" ref="E41:Q41" si="21">E39/E40*100</f>
        <v>46.434494195688224</v>
      </c>
      <c r="F41" s="728">
        <f t="shared" si="21"/>
        <v>48.364153627311524</v>
      </c>
      <c r="G41" s="728">
        <f t="shared" si="21"/>
        <v>51.94805194805194</v>
      </c>
      <c r="H41" s="728">
        <f t="shared" si="21"/>
        <v>48.959608323133416</v>
      </c>
      <c r="I41" s="728">
        <f t="shared" si="21"/>
        <v>40.995607613469986</v>
      </c>
      <c r="J41" s="728">
        <f t="shared" si="21"/>
        <v>48.169556840077071</v>
      </c>
      <c r="K41" s="728">
        <f t="shared" si="21"/>
        <v>58.947368421052623</v>
      </c>
      <c r="L41" s="728">
        <f t="shared" si="21"/>
        <v>73.621103117505996</v>
      </c>
      <c r="M41" s="728">
        <f t="shared" si="21"/>
        <v>50.901803607214426</v>
      </c>
      <c r="N41" s="728">
        <f t="shared" si="21"/>
        <v>50.965250965250966</v>
      </c>
      <c r="O41" s="728">
        <f t="shared" si="21"/>
        <v>69.114470842332608</v>
      </c>
      <c r="P41" s="559">
        <f t="shared" si="21"/>
        <v>52.491359447004612</v>
      </c>
      <c r="Q41" s="559">
        <f t="shared" si="21"/>
        <v>52.491359447004605</v>
      </c>
      <c r="S41" s="77">
        <f>S39/S40*100</f>
        <v>56.60377358490566</v>
      </c>
      <c r="T41" s="77">
        <f t="shared" ref="T41:AH41" si="22">T39/T40*100</f>
        <v>46.434494195688224</v>
      </c>
      <c r="U41" s="77">
        <f t="shared" si="22"/>
        <v>48.364153627311524</v>
      </c>
      <c r="V41" s="77">
        <f t="shared" si="22"/>
        <v>51.94805194805194</v>
      </c>
      <c r="W41" s="77">
        <f t="shared" si="22"/>
        <v>48.959608323133416</v>
      </c>
      <c r="X41" s="77">
        <f t="shared" si="22"/>
        <v>40.995607613469986</v>
      </c>
      <c r="Y41" s="77">
        <f t="shared" si="22"/>
        <v>48.169556840077071</v>
      </c>
      <c r="Z41" s="77">
        <f t="shared" si="22"/>
        <v>58.947368421052623</v>
      </c>
      <c r="AA41" s="77">
        <f t="shared" si="22"/>
        <v>73.621103117505996</v>
      </c>
      <c r="AB41" s="77">
        <f t="shared" si="22"/>
        <v>50.901803607214426</v>
      </c>
      <c r="AC41" s="77">
        <f t="shared" si="22"/>
        <v>50.965250965250966</v>
      </c>
      <c r="AD41" s="77">
        <f t="shared" si="22"/>
        <v>69.114470842332608</v>
      </c>
      <c r="AE41" s="77">
        <f t="shared" si="22"/>
        <v>52.491359447004605</v>
      </c>
      <c r="AF41" s="67">
        <f t="shared" si="22"/>
        <v>52.491359447004612</v>
      </c>
      <c r="AG41" s="77">
        <f t="shared" si="22"/>
        <v>52.491359447004605</v>
      </c>
      <c r="AH41" s="77">
        <f t="shared" si="22"/>
        <v>52.491359447004605</v>
      </c>
    </row>
    <row r="42" spans="1:34" ht="7.5" customHeight="1" thickTop="1">
      <c r="A42" s="2"/>
      <c r="B42" s="4"/>
      <c r="C42" s="4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34" ht="18" customHeight="1">
      <c r="A43" s="1009" t="s">
        <v>370</v>
      </c>
      <c r="B43" s="1009"/>
      <c r="C43" s="1009"/>
      <c r="D43" s="1009"/>
      <c r="E43" s="1009"/>
      <c r="F43" s="1009"/>
      <c r="G43" s="1009"/>
      <c r="H43" s="1009"/>
      <c r="I43" s="185"/>
      <c r="J43" s="185"/>
      <c r="K43" s="185"/>
      <c r="L43" s="185"/>
      <c r="M43" s="185"/>
      <c r="N43" s="185"/>
      <c r="O43" s="185"/>
      <c r="P43" s="185"/>
      <c r="Q43" s="185"/>
    </row>
    <row r="44" spans="1:34" ht="18" customHeight="1">
      <c r="A44" s="1010" t="s">
        <v>252</v>
      </c>
      <c r="B44" s="1010"/>
      <c r="C44" s="1010"/>
      <c r="D44" s="1010"/>
      <c r="E44" s="1010"/>
      <c r="F44" s="1010"/>
      <c r="G44" s="1010"/>
      <c r="H44" s="1010"/>
      <c r="I44" s="1010"/>
      <c r="J44" s="1010"/>
      <c r="K44" s="1010"/>
      <c r="L44" s="1010"/>
      <c r="M44" s="1010"/>
      <c r="N44" s="1010"/>
      <c r="O44" s="1010"/>
      <c r="P44" s="1010"/>
      <c r="Q44" s="1010"/>
      <c r="AH44" s="827"/>
    </row>
    <row r="45" spans="1:34" ht="18" customHeight="1">
      <c r="A45" s="1001" t="s">
        <v>7</v>
      </c>
      <c r="B45" s="1001"/>
      <c r="C45" s="1001"/>
      <c r="D45" s="1001"/>
      <c r="E45" s="1001"/>
      <c r="F45" s="1001"/>
      <c r="G45" s="1001"/>
      <c r="H45" s="1001"/>
      <c r="I45" s="1001"/>
      <c r="J45" s="1001"/>
      <c r="K45" s="1001"/>
      <c r="L45" s="1001"/>
      <c r="M45" s="1001"/>
      <c r="N45" s="1001"/>
      <c r="O45" s="1001"/>
      <c r="P45" s="1001"/>
      <c r="Q45" s="1001"/>
      <c r="S45" s="3" t="b">
        <f>Q33=R27=S29</f>
        <v>1</v>
      </c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34" ht="18" customHeight="1">
      <c r="A46" s="818"/>
      <c r="B46" s="818"/>
      <c r="C46" s="818"/>
      <c r="D46" s="818"/>
      <c r="E46" s="818"/>
      <c r="F46" s="818"/>
      <c r="G46" s="818"/>
      <c r="H46" s="818"/>
      <c r="I46" s="818"/>
      <c r="J46" s="818"/>
      <c r="K46" s="818"/>
      <c r="L46" s="818"/>
      <c r="M46" s="818"/>
      <c r="N46" s="818"/>
      <c r="O46" s="818"/>
      <c r="P46" s="818"/>
      <c r="Q46" s="818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</row>
    <row r="47" spans="1:34" ht="18" customHeight="1">
      <c r="A47" s="818"/>
      <c r="B47" s="818"/>
      <c r="C47" s="818"/>
      <c r="D47" s="818"/>
      <c r="E47" s="818"/>
      <c r="F47" s="818"/>
      <c r="G47" s="818"/>
      <c r="H47" s="818"/>
      <c r="I47" s="818"/>
      <c r="J47" s="818"/>
      <c r="K47" s="818"/>
      <c r="L47" s="818"/>
      <c r="M47" s="818"/>
      <c r="N47" s="818"/>
      <c r="O47" s="818"/>
      <c r="P47" s="818"/>
      <c r="Q47" s="818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</row>
    <row r="48" spans="1:34" ht="20.25" customHeight="1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</row>
    <row r="49" spans="1:32" ht="19.5" customHeight="1">
      <c r="A49" s="992" t="s">
        <v>264</v>
      </c>
      <c r="B49" s="992"/>
      <c r="C49" s="992"/>
      <c r="D49" s="992"/>
      <c r="E49" s="992"/>
      <c r="F49" s="145"/>
      <c r="G49" s="145"/>
      <c r="H49" s="145"/>
      <c r="I49" s="213"/>
      <c r="J49" s="145"/>
      <c r="K49" s="145"/>
      <c r="L49" s="145"/>
      <c r="M49" s="145"/>
      <c r="N49" s="145"/>
      <c r="O49" s="145"/>
      <c r="P49" s="145"/>
      <c r="Q49" s="56">
        <v>18</v>
      </c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F49" s="42"/>
    </row>
    <row r="51" spans="1:32">
      <c r="H51" s="832">
        <f>Q36+Q14+Q39</f>
        <v>33.19164</v>
      </c>
    </row>
    <row r="52" spans="1:32">
      <c r="A52" t="s">
        <v>35</v>
      </c>
      <c r="C52" s="12">
        <f>Q14+Q36+Q39</f>
        <v>33.19164</v>
      </c>
      <c r="D52" s="708">
        <f>Q5+Q8+Q11+Q14+Q30+Q39</f>
        <v>33.19164</v>
      </c>
    </row>
  </sheetData>
  <mergeCells count="37">
    <mergeCell ref="A3:A4"/>
    <mergeCell ref="B3:B4"/>
    <mergeCell ref="C3:C4"/>
    <mergeCell ref="D3:O3"/>
    <mergeCell ref="A25:E25"/>
    <mergeCell ref="A45:L45"/>
    <mergeCell ref="M45:Q45"/>
    <mergeCell ref="A27:Q27"/>
    <mergeCell ref="A30:A32"/>
    <mergeCell ref="B30:B32"/>
    <mergeCell ref="B39:B41"/>
    <mergeCell ref="B33:B35"/>
    <mergeCell ref="A36:A38"/>
    <mergeCell ref="A43:H43"/>
    <mergeCell ref="A44:Q44"/>
    <mergeCell ref="B36:B38"/>
    <mergeCell ref="A39:A41"/>
    <mergeCell ref="A28:A29"/>
    <mergeCell ref="B28:B29"/>
    <mergeCell ref="C28:C29"/>
    <mergeCell ref="D28:O28"/>
    <mergeCell ref="A49:E49"/>
    <mergeCell ref="A1:Q1"/>
    <mergeCell ref="A2:Q2"/>
    <mergeCell ref="A5:A7"/>
    <mergeCell ref="B5:B7"/>
    <mergeCell ref="A33:A35"/>
    <mergeCell ref="B8:B10"/>
    <mergeCell ref="A11:A13"/>
    <mergeCell ref="B11:B13"/>
    <mergeCell ref="A14:A16"/>
    <mergeCell ref="B14:B16"/>
    <mergeCell ref="A18:P18"/>
    <mergeCell ref="A8:A10"/>
    <mergeCell ref="A19:Q19"/>
    <mergeCell ref="A26:Q26"/>
    <mergeCell ref="A21:M21"/>
  </mergeCells>
  <printOptions horizontalCentered="1"/>
  <pageMargins left="0.45" right="0.45" top="0.5" bottom="0.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M28"/>
  <sheetViews>
    <sheetView rightToLeft="1" view="pageBreakPreview" topLeftCell="A13" zoomScale="80" zoomScaleSheetLayoutView="80" workbookViewId="0">
      <selection activeCell="A16" sqref="A16:M16"/>
    </sheetView>
  </sheetViews>
  <sheetFormatPr defaultRowHeight="15"/>
  <cols>
    <col min="1" max="1" width="16.42578125" customWidth="1"/>
    <col min="2" max="13" width="9.85546875" customWidth="1"/>
    <col min="14" max="14" width="12.42578125" bestFit="1" customWidth="1"/>
    <col min="26" max="26" width="8.85546875" customWidth="1"/>
  </cols>
  <sheetData>
    <row r="1" spans="1:13" ht="1.5" customHeight="1">
      <c r="A1" s="1047"/>
      <c r="B1" s="1047"/>
      <c r="C1" s="1047"/>
      <c r="D1" s="1047"/>
      <c r="E1" s="1047"/>
      <c r="F1" s="1047"/>
      <c r="G1" s="1047"/>
      <c r="H1" s="1047"/>
      <c r="I1" s="1047"/>
      <c r="J1" s="1047"/>
      <c r="K1" s="1047"/>
      <c r="L1" s="1047"/>
      <c r="M1" s="1047"/>
    </row>
    <row r="2" spans="1:13" ht="33.75" customHeight="1">
      <c r="A2" s="995" t="s">
        <v>460</v>
      </c>
      <c r="B2" s="995"/>
      <c r="C2" s="995"/>
      <c r="D2" s="995"/>
      <c r="E2" s="995"/>
      <c r="F2" s="995"/>
      <c r="G2" s="995"/>
      <c r="H2" s="995"/>
      <c r="I2" s="995"/>
      <c r="J2" s="995"/>
      <c r="K2" s="995"/>
      <c r="L2" s="995"/>
      <c r="M2" s="995"/>
    </row>
    <row r="3" spans="1:13" ht="18" customHeight="1">
      <c r="A3" s="1172" t="s">
        <v>656</v>
      </c>
      <c r="B3" s="1172"/>
      <c r="C3" s="1172"/>
      <c r="D3" s="1172"/>
      <c r="E3" s="1172"/>
      <c r="F3" s="1172"/>
      <c r="G3" s="1172"/>
      <c r="H3" s="1172"/>
      <c r="I3" s="1172"/>
      <c r="J3" s="1172"/>
      <c r="K3" s="1172"/>
      <c r="L3" s="1172"/>
      <c r="M3" s="1172"/>
    </row>
    <row r="4" spans="1:13" ht="21" customHeight="1" thickBot="1">
      <c r="A4" s="1173" t="s">
        <v>220</v>
      </c>
      <c r="B4" s="1173"/>
      <c r="C4" s="1173"/>
      <c r="D4" s="1173"/>
      <c r="E4" s="1173"/>
      <c r="F4" s="1173"/>
      <c r="G4" s="1173"/>
      <c r="H4" s="1173"/>
      <c r="I4" s="1173"/>
      <c r="J4" s="1173"/>
      <c r="K4" s="1173"/>
      <c r="L4" s="1173"/>
      <c r="M4" s="1173"/>
    </row>
    <row r="5" spans="1:13" ht="24" customHeight="1" thickTop="1">
      <c r="A5" s="1032" t="s">
        <v>364</v>
      </c>
      <c r="B5" s="1036" t="s">
        <v>363</v>
      </c>
      <c r="C5" s="1036"/>
      <c r="D5" s="1036"/>
      <c r="E5" s="1036"/>
      <c r="F5" s="1036"/>
      <c r="G5" s="1036"/>
      <c r="H5" s="1036"/>
      <c r="I5" s="1036"/>
      <c r="J5" s="1036"/>
      <c r="K5" s="1036"/>
      <c r="L5" s="1036"/>
      <c r="M5" s="1036"/>
    </row>
    <row r="6" spans="1:13" ht="33.75" customHeight="1">
      <c r="A6" s="1040"/>
      <c r="B6" s="252" t="s">
        <v>15</v>
      </c>
      <c r="C6" s="252" t="s">
        <v>16</v>
      </c>
      <c r="D6" s="252" t="s">
        <v>36</v>
      </c>
      <c r="E6" s="252" t="s">
        <v>18</v>
      </c>
      <c r="F6" s="252" t="s">
        <v>19</v>
      </c>
      <c r="G6" s="252" t="s">
        <v>20</v>
      </c>
      <c r="H6" s="252" t="s">
        <v>21</v>
      </c>
      <c r="I6" s="252" t="s">
        <v>37</v>
      </c>
      <c r="J6" s="252" t="s">
        <v>23</v>
      </c>
      <c r="K6" s="252" t="s">
        <v>216</v>
      </c>
      <c r="L6" s="252" t="s">
        <v>217</v>
      </c>
      <c r="M6" s="252" t="s">
        <v>218</v>
      </c>
    </row>
    <row r="7" spans="1:13" ht="33.75" customHeight="1" thickBot="1">
      <c r="A7" s="516" t="s">
        <v>219</v>
      </c>
      <c r="B7" s="530">
        <v>2.1800000000000002</v>
      </c>
      <c r="C7" s="530">
        <v>5</v>
      </c>
      <c r="D7" s="530">
        <v>7.47</v>
      </c>
      <c r="E7" s="530">
        <v>9.8800000000000008</v>
      </c>
      <c r="F7" s="530">
        <v>7.9</v>
      </c>
      <c r="G7" s="530">
        <v>4.29</v>
      </c>
      <c r="H7" s="530">
        <v>1.27</v>
      </c>
      <c r="I7" s="530">
        <v>2.33</v>
      </c>
      <c r="J7" s="756">
        <v>1.79</v>
      </c>
      <c r="K7" s="756">
        <v>1.1399999999999999</v>
      </c>
      <c r="L7" s="756">
        <v>51.83</v>
      </c>
      <c r="M7" s="756">
        <v>97.9</v>
      </c>
    </row>
    <row r="8" spans="1:13" ht="21.75" customHeight="1" thickTop="1">
      <c r="A8" s="704"/>
      <c r="B8" s="704"/>
      <c r="C8" s="704"/>
      <c r="D8" s="704"/>
      <c r="E8" s="704"/>
      <c r="F8" s="704"/>
      <c r="G8" s="704"/>
      <c r="H8" s="704"/>
      <c r="I8" s="704"/>
      <c r="J8" s="563"/>
      <c r="K8" s="563"/>
      <c r="L8" s="563"/>
      <c r="M8" s="563"/>
    </row>
    <row r="9" spans="1:13" ht="35.25" customHeight="1">
      <c r="A9" s="995" t="s">
        <v>460</v>
      </c>
      <c r="B9" s="995"/>
      <c r="C9" s="995"/>
      <c r="D9" s="995"/>
      <c r="E9" s="995"/>
      <c r="F9" s="995"/>
      <c r="G9" s="995"/>
      <c r="H9" s="995"/>
      <c r="I9" s="995"/>
      <c r="J9" s="995"/>
      <c r="K9" s="995"/>
      <c r="L9" s="995"/>
      <c r="M9" s="995"/>
    </row>
    <row r="10" spans="1:13" ht="30.75" customHeight="1">
      <c r="A10" s="1172" t="s">
        <v>657</v>
      </c>
      <c r="B10" s="1172"/>
      <c r="C10" s="1172"/>
      <c r="D10" s="1172"/>
      <c r="E10" s="1172"/>
      <c r="F10" s="1172"/>
      <c r="G10" s="1172"/>
      <c r="H10" s="1172"/>
      <c r="I10" s="1172"/>
      <c r="J10" s="1172"/>
      <c r="K10" s="1172"/>
      <c r="L10" s="1172"/>
      <c r="M10" s="1172"/>
    </row>
    <row r="11" spans="1:13" ht="23.25" customHeight="1" thickBot="1">
      <c r="A11" s="1173" t="s">
        <v>433</v>
      </c>
      <c r="B11" s="1173"/>
      <c r="C11" s="1173"/>
      <c r="D11" s="1173"/>
      <c r="E11" s="1173"/>
      <c r="F11" s="1173"/>
      <c r="G11" s="1173"/>
      <c r="H11" s="1173"/>
      <c r="I11" s="1173"/>
      <c r="J11" s="1173"/>
      <c r="K11" s="1173"/>
      <c r="L11" s="1173"/>
      <c r="M11" s="1173"/>
    </row>
    <row r="12" spans="1:13" ht="21.75" customHeight="1" thickTop="1">
      <c r="A12" s="1032" t="s">
        <v>364</v>
      </c>
      <c r="B12" s="1176" t="s">
        <v>363</v>
      </c>
      <c r="C12" s="1176"/>
      <c r="D12" s="1176"/>
      <c r="E12" s="1176"/>
      <c r="F12" s="1176"/>
      <c r="G12" s="1176"/>
      <c r="H12" s="1176"/>
      <c r="I12" s="1176"/>
      <c r="J12" s="1176"/>
      <c r="K12" s="1176"/>
      <c r="L12" s="1176"/>
      <c r="M12" s="1176"/>
    </row>
    <row r="13" spans="1:13" ht="25.5" customHeight="1">
      <c r="A13" s="1040"/>
      <c r="B13" s="253" t="s">
        <v>15</v>
      </c>
      <c r="C13" s="253" t="s">
        <v>16</v>
      </c>
      <c r="D13" s="253" t="s">
        <v>36</v>
      </c>
      <c r="E13" s="253" t="s">
        <v>18</v>
      </c>
      <c r="F13" s="253" t="s">
        <v>19</v>
      </c>
      <c r="G13" s="253" t="s">
        <v>20</v>
      </c>
      <c r="H13" s="253" t="s">
        <v>21</v>
      </c>
      <c r="I13" s="253" t="s">
        <v>37</v>
      </c>
      <c r="J13" s="253" t="s">
        <v>23</v>
      </c>
      <c r="K13" s="253" t="s">
        <v>216</v>
      </c>
      <c r="L13" s="253" t="s">
        <v>217</v>
      </c>
      <c r="M13" s="253" t="s">
        <v>218</v>
      </c>
    </row>
    <row r="14" spans="1:13" ht="33" customHeight="1" thickBot="1">
      <c r="A14" s="757" t="s">
        <v>219</v>
      </c>
      <c r="B14" s="756">
        <v>22.79</v>
      </c>
      <c r="C14" s="756">
        <v>30.76</v>
      </c>
      <c r="D14" s="756">
        <v>38.479999999999997</v>
      </c>
      <c r="E14" s="756">
        <v>51.81</v>
      </c>
      <c r="F14" s="756">
        <v>41.05</v>
      </c>
      <c r="G14" s="756">
        <v>23.45</v>
      </c>
      <c r="H14" s="756">
        <v>16.27</v>
      </c>
      <c r="I14" s="756">
        <v>18.809999999999999</v>
      </c>
      <c r="J14" s="756">
        <v>15.59</v>
      </c>
      <c r="K14" s="756">
        <v>13.61</v>
      </c>
      <c r="L14" s="756">
        <v>48.64</v>
      </c>
      <c r="M14" s="756">
        <v>113.82</v>
      </c>
    </row>
    <row r="15" spans="1:13" ht="21.75" customHeight="1" thickTop="1">
      <c r="A15" s="692"/>
      <c r="B15" s="231"/>
      <c r="C15" s="231"/>
      <c r="D15" s="231"/>
      <c r="E15" s="231"/>
      <c r="F15" s="231"/>
      <c r="G15" s="703"/>
      <c r="H15" s="231"/>
      <c r="I15" s="231"/>
      <c r="J15" s="231"/>
      <c r="K15" s="231"/>
      <c r="L15" s="231"/>
      <c r="M15" s="231"/>
    </row>
    <row r="16" spans="1:13" ht="24" customHeight="1">
      <c r="A16" s="995" t="s">
        <v>460</v>
      </c>
      <c r="B16" s="995"/>
      <c r="C16" s="995"/>
      <c r="D16" s="995"/>
      <c r="E16" s="995"/>
      <c r="F16" s="995"/>
      <c r="G16" s="995"/>
      <c r="H16" s="995"/>
      <c r="I16" s="995"/>
      <c r="J16" s="995"/>
      <c r="K16" s="995"/>
      <c r="L16" s="995"/>
      <c r="M16" s="995"/>
    </row>
    <row r="17" spans="1:13" ht="33.75" customHeight="1">
      <c r="A17" s="1172" t="s">
        <v>658</v>
      </c>
      <c r="B17" s="1172"/>
      <c r="C17" s="1172"/>
      <c r="D17" s="1172"/>
      <c r="E17" s="1172"/>
      <c r="F17" s="1172"/>
      <c r="G17" s="1172"/>
      <c r="H17" s="1172"/>
      <c r="I17" s="1172"/>
      <c r="J17" s="1172"/>
      <c r="K17" s="1172"/>
      <c r="L17" s="1172"/>
      <c r="M17" s="1172"/>
    </row>
    <row r="18" spans="1:13" ht="18.75" customHeight="1" thickBot="1">
      <c r="A18" s="1173" t="s">
        <v>688</v>
      </c>
      <c r="B18" s="1173"/>
      <c r="C18" s="1173"/>
      <c r="D18" s="1173"/>
      <c r="E18" s="1173"/>
      <c r="F18" s="1173"/>
      <c r="G18" s="1173"/>
      <c r="H18" s="1173"/>
      <c r="I18" s="1173"/>
      <c r="J18" s="1173"/>
      <c r="K18" s="1173"/>
      <c r="L18" s="1173"/>
      <c r="M18" s="1173"/>
    </row>
    <row r="19" spans="1:13" ht="21.75" customHeight="1" thickTop="1">
      <c r="A19" s="1032" t="s">
        <v>364</v>
      </c>
      <c r="B19" s="1036" t="s">
        <v>363</v>
      </c>
      <c r="C19" s="1036"/>
      <c r="D19" s="1036"/>
      <c r="E19" s="1036"/>
      <c r="F19" s="1036"/>
      <c r="G19" s="1036"/>
      <c r="H19" s="1036"/>
      <c r="I19" s="1036"/>
      <c r="J19" s="1036"/>
      <c r="K19" s="1036"/>
      <c r="L19" s="1036"/>
      <c r="M19" s="1036"/>
    </row>
    <row r="20" spans="1:13" ht="30" customHeight="1">
      <c r="A20" s="1040"/>
      <c r="B20" s="252" t="s">
        <v>15</v>
      </c>
      <c r="C20" s="252" t="s">
        <v>16</v>
      </c>
      <c r="D20" s="252" t="s">
        <v>36</v>
      </c>
      <c r="E20" s="252" t="s">
        <v>18</v>
      </c>
      <c r="F20" s="252" t="s">
        <v>19</v>
      </c>
      <c r="G20" s="252" t="s">
        <v>20</v>
      </c>
      <c r="H20" s="252" t="s">
        <v>21</v>
      </c>
      <c r="I20" s="252" t="s">
        <v>37</v>
      </c>
      <c r="J20" s="252" t="s">
        <v>23</v>
      </c>
      <c r="K20" s="252" t="s">
        <v>216</v>
      </c>
      <c r="L20" s="252" t="s">
        <v>217</v>
      </c>
      <c r="M20" s="252" t="s">
        <v>218</v>
      </c>
    </row>
    <row r="21" spans="1:13" ht="39" customHeight="1" thickBot="1">
      <c r="A21" s="757" t="s">
        <v>219</v>
      </c>
      <c r="B21" s="758">
        <v>41.34</v>
      </c>
      <c r="C21" s="758">
        <v>43.14</v>
      </c>
      <c r="D21" s="758">
        <v>51.26</v>
      </c>
      <c r="E21" s="758">
        <v>47.25</v>
      </c>
      <c r="F21" s="758">
        <v>40.81</v>
      </c>
      <c r="G21" s="758">
        <v>19.21</v>
      </c>
      <c r="H21" s="758">
        <v>12.88</v>
      </c>
      <c r="I21" s="758">
        <v>12.19</v>
      </c>
      <c r="J21" s="758">
        <v>12.32</v>
      </c>
      <c r="K21" s="758">
        <v>26.7</v>
      </c>
      <c r="L21" s="759">
        <v>43.62</v>
      </c>
      <c r="M21" s="759">
        <v>61.98</v>
      </c>
    </row>
    <row r="22" spans="1:13" ht="15.75" thickTop="1"/>
    <row r="23" spans="1:13">
      <c r="A23" s="1175" t="s">
        <v>7</v>
      </c>
      <c r="B23" s="1175"/>
      <c r="C23" s="1175"/>
      <c r="D23" s="1175"/>
      <c r="E23" s="1175"/>
      <c r="F23" s="1175"/>
    </row>
    <row r="24" spans="1:13">
      <c r="A24" s="755"/>
      <c r="B24" s="755"/>
      <c r="C24" s="755"/>
      <c r="D24" s="755"/>
      <c r="E24" s="755"/>
      <c r="F24" s="755"/>
    </row>
    <row r="25" spans="1:13">
      <c r="A25" s="755"/>
      <c r="B25" s="755"/>
      <c r="C25" s="755"/>
      <c r="D25" s="755"/>
      <c r="E25" s="755"/>
      <c r="F25" s="755"/>
    </row>
    <row r="26" spans="1:13">
      <c r="A26" s="755"/>
      <c r="B26" s="755"/>
      <c r="C26" s="755"/>
      <c r="D26" s="755"/>
      <c r="E26" s="755"/>
      <c r="F26" s="755"/>
    </row>
    <row r="27" spans="1:13" ht="15.75" thickBot="1">
      <c r="A27" s="755"/>
      <c r="B27" s="755"/>
      <c r="C27" s="755"/>
      <c r="D27" s="755"/>
      <c r="E27" s="755"/>
      <c r="F27" s="755"/>
    </row>
    <row r="28" spans="1:13" ht="18.75" customHeight="1">
      <c r="A28" s="1174" t="s">
        <v>294</v>
      </c>
      <c r="B28" s="1174"/>
      <c r="C28" s="1174"/>
      <c r="D28" s="1174"/>
      <c r="E28" s="1174"/>
      <c r="F28" s="1174"/>
      <c r="G28" s="1174"/>
      <c r="H28" s="712"/>
      <c r="I28" s="713"/>
      <c r="J28" s="345"/>
      <c r="K28" s="345"/>
      <c r="L28" s="345"/>
      <c r="M28" s="431">
        <v>58</v>
      </c>
    </row>
  </sheetData>
  <mergeCells count="18">
    <mergeCell ref="A28:G28"/>
    <mergeCell ref="B19:M19"/>
    <mergeCell ref="A19:A20"/>
    <mergeCell ref="A23:F23"/>
    <mergeCell ref="A11:M11"/>
    <mergeCell ref="A17:M17"/>
    <mergeCell ref="A18:M18"/>
    <mergeCell ref="A12:A13"/>
    <mergeCell ref="B12:M12"/>
    <mergeCell ref="A16:M16"/>
    <mergeCell ref="A10:M10"/>
    <mergeCell ref="A5:A6"/>
    <mergeCell ref="B5:M5"/>
    <mergeCell ref="A1:M1"/>
    <mergeCell ref="A2:M2"/>
    <mergeCell ref="A3:M3"/>
    <mergeCell ref="A4:M4"/>
    <mergeCell ref="A9:M9"/>
  </mergeCells>
  <printOptions horizontalCentered="1"/>
  <pageMargins left="0.23622047244094491" right="0.23622047244094491" top="0.51181102362204722" bottom="0.51181102362204722" header="0.31496062992125984" footer="0.31496062992125984"/>
  <pageSetup paperSize="9" scale="82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78"/>
  <sheetViews>
    <sheetView rightToLeft="1" view="pageBreakPreview" topLeftCell="A13" zoomScaleSheetLayoutView="100" workbookViewId="0">
      <selection activeCell="D34" sqref="D34"/>
    </sheetView>
  </sheetViews>
  <sheetFormatPr defaultColWidth="9.140625" defaultRowHeight="15"/>
  <cols>
    <col min="1" max="1" width="1.28515625" style="672" customWidth="1"/>
    <col min="2" max="2" width="12" style="672" customWidth="1"/>
    <col min="3" max="3" width="9.7109375" style="868" customWidth="1"/>
    <col min="4" max="10" width="9.7109375" style="672" customWidth="1"/>
    <col min="11" max="16384" width="9.140625" style="672"/>
  </cols>
  <sheetData>
    <row r="1" spans="2:10" ht="21" customHeight="1">
      <c r="B1" s="1177" t="s">
        <v>581</v>
      </c>
      <c r="C1" s="1177"/>
      <c r="D1" s="1177"/>
      <c r="E1" s="1177"/>
      <c r="F1" s="1177"/>
      <c r="G1" s="1177"/>
      <c r="H1" s="1177"/>
      <c r="I1" s="1177"/>
      <c r="J1" s="1177"/>
    </row>
    <row r="2" spans="2:10" s="854" customFormat="1" ht="21" customHeight="1" thickBot="1">
      <c r="B2" s="1178" t="s">
        <v>659</v>
      </c>
      <c r="C2" s="1178"/>
    </row>
    <row r="3" spans="2:10" s="854" customFormat="1" ht="27.75" customHeight="1" thickTop="1">
      <c r="B3" s="859" t="s">
        <v>226</v>
      </c>
      <c r="C3" s="859" t="s">
        <v>0</v>
      </c>
      <c r="D3" s="966" t="s">
        <v>15</v>
      </c>
      <c r="E3" s="966" t="s">
        <v>16</v>
      </c>
      <c r="F3" s="966" t="s">
        <v>18</v>
      </c>
      <c r="G3" s="966" t="s">
        <v>20</v>
      </c>
      <c r="H3" s="966" t="s">
        <v>21</v>
      </c>
      <c r="I3" s="966" t="s">
        <v>582</v>
      </c>
      <c r="J3" s="966" t="s">
        <v>583</v>
      </c>
    </row>
    <row r="4" spans="2:10" s="854" customFormat="1" ht="20.25" customHeight="1">
      <c r="B4" s="871" t="s">
        <v>414</v>
      </c>
      <c r="C4" s="863" t="s">
        <v>593</v>
      </c>
      <c r="D4" s="900">
        <v>1940</v>
      </c>
      <c r="E4" s="900">
        <v>2240</v>
      </c>
      <c r="F4" s="900">
        <v>2660</v>
      </c>
      <c r="G4" s="900">
        <v>2640</v>
      </c>
      <c r="H4" s="900">
        <v>4200</v>
      </c>
      <c r="I4" s="900">
        <v>5000</v>
      </c>
      <c r="J4" s="900">
        <v>4900</v>
      </c>
    </row>
    <row r="5" spans="2:10" s="854" customFormat="1" ht="20.25" customHeight="1">
      <c r="B5" s="872" t="s">
        <v>586</v>
      </c>
      <c r="C5" s="864" t="s">
        <v>594</v>
      </c>
      <c r="D5" s="901">
        <v>1940</v>
      </c>
      <c r="E5" s="901"/>
      <c r="F5" s="901">
        <v>2480</v>
      </c>
      <c r="G5" s="901">
        <v>2500</v>
      </c>
      <c r="H5" s="901">
        <v>3880</v>
      </c>
      <c r="I5" s="901">
        <v>5400</v>
      </c>
      <c r="J5" s="901">
        <v>4940</v>
      </c>
    </row>
    <row r="6" spans="2:10" s="854" customFormat="1" ht="20.25" customHeight="1">
      <c r="B6" s="873"/>
      <c r="C6" s="864" t="s">
        <v>595</v>
      </c>
      <c r="D6" s="901">
        <v>7400</v>
      </c>
      <c r="E6" s="901">
        <v>6400</v>
      </c>
      <c r="F6" s="901">
        <v>5200</v>
      </c>
      <c r="G6" s="901">
        <v>2420</v>
      </c>
      <c r="H6" s="901">
        <v>4200</v>
      </c>
      <c r="I6" s="901">
        <v>7000</v>
      </c>
      <c r="J6" s="901">
        <v>7220</v>
      </c>
    </row>
    <row r="7" spans="2:10" s="854" customFormat="1" ht="20.25" customHeight="1">
      <c r="B7" s="873"/>
      <c r="C7" s="864" t="s">
        <v>596</v>
      </c>
      <c r="D7" s="901">
        <v>7240</v>
      </c>
      <c r="E7" s="901">
        <v>7000</v>
      </c>
      <c r="F7" s="901">
        <v>5320</v>
      </c>
      <c r="G7" s="901">
        <v>2440</v>
      </c>
      <c r="H7" s="901">
        <v>4300</v>
      </c>
      <c r="I7" s="901">
        <v>6400</v>
      </c>
      <c r="J7" s="901">
        <v>7300</v>
      </c>
    </row>
    <row r="8" spans="2:10" s="854" customFormat="1" ht="20.25" customHeight="1">
      <c r="B8" s="874"/>
      <c r="C8" s="869" t="s">
        <v>597</v>
      </c>
      <c r="D8" s="902">
        <v>7220</v>
      </c>
      <c r="E8" s="902">
        <v>7000</v>
      </c>
      <c r="F8" s="902">
        <v>5300</v>
      </c>
      <c r="G8" s="902">
        <v>2400</v>
      </c>
      <c r="H8" s="902">
        <v>4400</v>
      </c>
      <c r="I8" s="902">
        <v>8800</v>
      </c>
      <c r="J8" s="902">
        <v>7340</v>
      </c>
    </row>
    <row r="9" spans="2:10" s="854" customFormat="1" ht="20.25" customHeight="1">
      <c r="B9" s="871" t="s">
        <v>203</v>
      </c>
      <c r="C9" s="863" t="s">
        <v>593</v>
      </c>
      <c r="D9" s="900">
        <v>235.2</v>
      </c>
      <c r="E9" s="900">
        <v>376</v>
      </c>
      <c r="F9" s="900">
        <v>544</v>
      </c>
      <c r="G9" s="900">
        <v>328</v>
      </c>
      <c r="H9" s="900">
        <v>623</v>
      </c>
      <c r="I9" s="900">
        <v>528</v>
      </c>
      <c r="J9" s="900">
        <v>440</v>
      </c>
    </row>
    <row r="10" spans="2:10" s="854" customFormat="1" ht="20.25" customHeight="1">
      <c r="B10" s="872" t="s">
        <v>586</v>
      </c>
      <c r="C10" s="864" t="s">
        <v>594</v>
      </c>
      <c r="D10" s="901">
        <v>252</v>
      </c>
      <c r="E10" s="901"/>
      <c r="F10" s="901">
        <v>432</v>
      </c>
      <c r="G10" s="901">
        <v>296</v>
      </c>
      <c r="H10" s="901">
        <v>536</v>
      </c>
      <c r="I10" s="901">
        <v>600</v>
      </c>
      <c r="J10" s="901">
        <v>408</v>
      </c>
    </row>
    <row r="11" spans="2:10" s="854" customFormat="1" ht="20.25" customHeight="1">
      <c r="B11" s="873"/>
      <c r="C11" s="864" t="s">
        <v>595</v>
      </c>
      <c r="D11" s="901">
        <v>760</v>
      </c>
      <c r="E11" s="901">
        <v>880</v>
      </c>
      <c r="F11" s="901">
        <v>840</v>
      </c>
      <c r="G11" s="901">
        <v>400</v>
      </c>
      <c r="H11" s="901">
        <v>448</v>
      </c>
      <c r="I11" s="901">
        <v>744</v>
      </c>
      <c r="J11" s="901">
        <v>1160</v>
      </c>
    </row>
    <row r="12" spans="2:10" s="854" customFormat="1" ht="20.25" customHeight="1">
      <c r="B12" s="873"/>
      <c r="C12" s="864" t="s">
        <v>596</v>
      </c>
      <c r="D12" s="901">
        <v>784</v>
      </c>
      <c r="E12" s="901">
        <v>808</v>
      </c>
      <c r="F12" s="901">
        <v>616</v>
      </c>
      <c r="G12" s="901">
        <v>360</v>
      </c>
      <c r="H12" s="901">
        <v>172</v>
      </c>
      <c r="I12" s="901">
        <v>720</v>
      </c>
      <c r="J12" s="901">
        <v>1016</v>
      </c>
    </row>
    <row r="13" spans="2:10" s="854" customFormat="1" ht="20.25" customHeight="1">
      <c r="B13" s="874"/>
      <c r="C13" s="869" t="s">
        <v>597</v>
      </c>
      <c r="D13" s="902">
        <v>752</v>
      </c>
      <c r="E13" s="902">
        <v>816</v>
      </c>
      <c r="F13" s="902">
        <v>712</v>
      </c>
      <c r="G13" s="902">
        <v>344</v>
      </c>
      <c r="H13" s="902">
        <v>520</v>
      </c>
      <c r="I13" s="902">
        <v>1040</v>
      </c>
      <c r="J13" s="902">
        <v>976</v>
      </c>
    </row>
    <row r="14" spans="2:10" s="854" customFormat="1" ht="20.25" customHeight="1">
      <c r="B14" s="871" t="s">
        <v>205</v>
      </c>
      <c r="C14" s="863" t="s">
        <v>593</v>
      </c>
      <c r="D14" s="900">
        <v>336.7</v>
      </c>
      <c r="E14" s="900">
        <v>317</v>
      </c>
      <c r="F14" s="900">
        <v>317.2</v>
      </c>
      <c r="G14" s="900">
        <v>444.08</v>
      </c>
      <c r="H14" s="900">
        <v>683.2</v>
      </c>
      <c r="I14" s="900">
        <v>897.9</v>
      </c>
      <c r="J14" s="900">
        <v>9272</v>
      </c>
    </row>
    <row r="15" spans="2:10" s="854" customFormat="1" ht="20.25" customHeight="1">
      <c r="B15" s="872" t="s">
        <v>586</v>
      </c>
      <c r="C15" s="864" t="s">
        <v>594</v>
      </c>
      <c r="D15" s="901">
        <v>326.89999999999998</v>
      </c>
      <c r="E15" s="901"/>
      <c r="F15" s="901">
        <v>341.6</v>
      </c>
      <c r="G15" s="901">
        <v>429.4</v>
      </c>
      <c r="H15" s="901">
        <v>619.70000000000005</v>
      </c>
      <c r="I15" s="901">
        <v>951.6</v>
      </c>
      <c r="J15" s="901">
        <v>956.4</v>
      </c>
    </row>
    <row r="16" spans="2:10" s="854" customFormat="1" ht="20.25" customHeight="1">
      <c r="B16" s="873"/>
      <c r="C16" s="864" t="s">
        <v>595</v>
      </c>
      <c r="D16" s="901">
        <v>1342</v>
      </c>
      <c r="E16" s="901">
        <v>1024.8</v>
      </c>
      <c r="F16" s="901">
        <v>756.4</v>
      </c>
      <c r="G16" s="901">
        <v>346.4</v>
      </c>
      <c r="H16" s="901">
        <v>751.5</v>
      </c>
      <c r="I16" s="901">
        <v>4254.1000000000004</v>
      </c>
      <c r="J16" s="901">
        <v>1054</v>
      </c>
    </row>
    <row r="17" spans="2:10" s="854" customFormat="1" ht="20.25" customHeight="1">
      <c r="B17" s="873"/>
      <c r="C17" s="864" t="s">
        <v>596</v>
      </c>
      <c r="D17" s="901">
        <v>1288.3</v>
      </c>
      <c r="E17" s="901">
        <v>1215.0999999999999</v>
      </c>
      <c r="F17" s="901">
        <v>922.3</v>
      </c>
      <c r="G17" s="901">
        <v>375.7</v>
      </c>
      <c r="H17" s="901">
        <v>741.7</v>
      </c>
      <c r="I17" s="901">
        <v>1122.4000000000001</v>
      </c>
      <c r="J17" s="901">
        <v>1161.4000000000001</v>
      </c>
    </row>
    <row r="18" spans="2:10" s="854" customFormat="1" ht="20.25" customHeight="1">
      <c r="B18" s="874"/>
      <c r="C18" s="869" t="s">
        <v>597</v>
      </c>
      <c r="D18" s="902">
        <v>1302.9000000000001</v>
      </c>
      <c r="E18" s="902">
        <v>1210.2</v>
      </c>
      <c r="F18" s="902">
        <v>858.8</v>
      </c>
      <c r="G18" s="902">
        <v>375.7</v>
      </c>
      <c r="H18" s="902">
        <v>756.4</v>
      </c>
      <c r="I18" s="902">
        <v>1512.8</v>
      </c>
      <c r="J18" s="902">
        <v>1195.5999999999999</v>
      </c>
    </row>
    <row r="19" spans="2:10" s="854" customFormat="1" ht="20.25" customHeight="1">
      <c r="B19" s="871" t="s">
        <v>201</v>
      </c>
      <c r="C19" s="863" t="s">
        <v>593</v>
      </c>
      <c r="D19" s="900">
        <v>1226.4000000000001</v>
      </c>
      <c r="E19" s="900">
        <v>1108.8</v>
      </c>
      <c r="F19" s="900">
        <v>1562.4</v>
      </c>
      <c r="G19" s="900">
        <v>2759</v>
      </c>
      <c r="H19" s="900">
        <v>2981.5</v>
      </c>
      <c r="I19" s="900">
        <v>2981.5</v>
      </c>
      <c r="J19" s="900" t="s">
        <v>584</v>
      </c>
    </row>
    <row r="20" spans="2:10" s="854" customFormat="1" ht="20.25" customHeight="1">
      <c r="B20" s="872" t="s">
        <v>586</v>
      </c>
      <c r="C20" s="864" t="s">
        <v>594</v>
      </c>
      <c r="D20" s="901">
        <v>1226.4000000000001</v>
      </c>
      <c r="E20" s="901"/>
      <c r="F20" s="901">
        <v>1310.4000000000001</v>
      </c>
      <c r="G20" s="901">
        <v>1780</v>
      </c>
      <c r="H20" s="901">
        <v>2720</v>
      </c>
      <c r="I20" s="901">
        <v>2750.1</v>
      </c>
      <c r="J20" s="901" t="s">
        <v>584</v>
      </c>
    </row>
    <row r="21" spans="2:10" s="854" customFormat="1" ht="20.25" customHeight="1">
      <c r="B21" s="873"/>
      <c r="C21" s="864" t="s">
        <v>595</v>
      </c>
      <c r="D21" s="901"/>
      <c r="E21" s="901"/>
      <c r="F21" s="901"/>
      <c r="G21" s="901">
        <v>1771.1</v>
      </c>
      <c r="H21" s="901">
        <v>3026</v>
      </c>
      <c r="I21" s="901">
        <v>3853.7</v>
      </c>
      <c r="J21" s="901" t="s">
        <v>584</v>
      </c>
    </row>
    <row r="22" spans="2:10" s="854" customFormat="1" ht="20.25" customHeight="1">
      <c r="B22" s="873"/>
      <c r="C22" s="864" t="s">
        <v>596</v>
      </c>
      <c r="D22" s="901"/>
      <c r="E22" s="901"/>
      <c r="F22" s="901"/>
      <c r="G22" s="901">
        <v>1869</v>
      </c>
      <c r="H22" s="901">
        <v>3115</v>
      </c>
      <c r="I22" s="901">
        <v>3479.9</v>
      </c>
      <c r="J22" s="901" t="s">
        <v>584</v>
      </c>
    </row>
    <row r="23" spans="2:10" s="854" customFormat="1" ht="20.25" customHeight="1">
      <c r="B23" s="874"/>
      <c r="C23" s="869" t="s">
        <v>597</v>
      </c>
      <c r="D23" s="902"/>
      <c r="E23" s="902"/>
      <c r="F23" s="902"/>
      <c r="G23" s="902">
        <v>2136</v>
      </c>
      <c r="H23" s="902">
        <v>3026</v>
      </c>
      <c r="I23" s="902"/>
      <c r="J23" s="902" t="s">
        <v>584</v>
      </c>
    </row>
    <row r="24" spans="2:10" s="854" customFormat="1" ht="20.25" customHeight="1">
      <c r="B24" s="871" t="s">
        <v>213</v>
      </c>
      <c r="C24" s="863" t="s">
        <v>593</v>
      </c>
      <c r="D24" s="900">
        <v>1411.7</v>
      </c>
      <c r="E24" s="900">
        <v>1722.8</v>
      </c>
      <c r="F24" s="900">
        <v>1926.7</v>
      </c>
      <c r="G24" s="900">
        <v>2716.8</v>
      </c>
      <c r="H24" s="900">
        <v>3445.7</v>
      </c>
      <c r="I24" s="900">
        <v>4132.3</v>
      </c>
      <c r="J24" s="900">
        <v>3038</v>
      </c>
    </row>
    <row r="25" spans="2:10" s="854" customFormat="1" ht="20.25" customHeight="1">
      <c r="B25" s="872" t="s">
        <v>586</v>
      </c>
      <c r="C25" s="864" t="s">
        <v>594</v>
      </c>
      <c r="D25" s="901">
        <v>1463.2</v>
      </c>
      <c r="E25" s="901"/>
      <c r="F25" s="901">
        <v>1922.4</v>
      </c>
      <c r="G25" s="901">
        <v>2566.0700000000002</v>
      </c>
      <c r="H25" s="901">
        <v>3421.2</v>
      </c>
      <c r="I25" s="901">
        <v>4647.2</v>
      </c>
      <c r="J25" s="901">
        <v>3703.1</v>
      </c>
    </row>
    <row r="26" spans="2:10" s="855" customFormat="1" ht="20.25" customHeight="1">
      <c r="B26" s="873"/>
      <c r="C26" s="864" t="s">
        <v>595</v>
      </c>
      <c r="D26" s="901">
        <v>9388.7000000000007</v>
      </c>
      <c r="E26" s="901">
        <v>6728.3</v>
      </c>
      <c r="F26" s="901">
        <v>5891.6</v>
      </c>
      <c r="G26" s="901">
        <v>2887.9</v>
      </c>
      <c r="H26" s="901">
        <v>3338.4</v>
      </c>
      <c r="I26" s="901">
        <v>6599.6</v>
      </c>
      <c r="J26" s="901">
        <v>7908.2</v>
      </c>
    </row>
    <row r="27" spans="2:10" s="856" customFormat="1" ht="20.25" customHeight="1">
      <c r="B27" s="873"/>
      <c r="C27" s="864" t="s">
        <v>596</v>
      </c>
      <c r="D27" s="901">
        <v>9431.7000000000007</v>
      </c>
      <c r="E27" s="901">
        <v>6706.9</v>
      </c>
      <c r="F27" s="901">
        <v>5955.9</v>
      </c>
      <c r="G27" s="901">
        <v>2287.1</v>
      </c>
      <c r="H27" s="901">
        <v>3531.5</v>
      </c>
      <c r="I27" s="901">
        <v>6857</v>
      </c>
      <c r="J27" s="901">
        <v>7007.2</v>
      </c>
    </row>
    <row r="28" spans="2:10" s="857" customFormat="1" ht="20.25" customHeight="1">
      <c r="B28" s="874"/>
      <c r="C28" s="869" t="s">
        <v>598</v>
      </c>
      <c r="D28" s="902">
        <v>9109.7999999999993</v>
      </c>
      <c r="E28" s="902">
        <v>6728.3</v>
      </c>
      <c r="F28" s="902">
        <v>559.1</v>
      </c>
      <c r="G28" s="902">
        <v>3102.4</v>
      </c>
      <c r="H28" s="902">
        <v>3359.9</v>
      </c>
      <c r="I28" s="902">
        <v>8230.2000000000007</v>
      </c>
      <c r="J28" s="902">
        <v>8487.6</v>
      </c>
    </row>
    <row r="29" spans="2:10" s="857" customFormat="1" ht="20.25" customHeight="1">
      <c r="B29" s="871" t="s">
        <v>221</v>
      </c>
      <c r="C29" s="863" t="s">
        <v>593</v>
      </c>
      <c r="D29" s="900">
        <v>4080</v>
      </c>
      <c r="E29" s="900">
        <v>4044</v>
      </c>
      <c r="F29" s="900">
        <v>4977</v>
      </c>
      <c r="G29" s="900">
        <v>8450</v>
      </c>
      <c r="H29" s="900">
        <v>9936</v>
      </c>
      <c r="I29" s="900">
        <v>10406</v>
      </c>
      <c r="J29" s="900">
        <v>10972</v>
      </c>
    </row>
    <row r="30" spans="2:10" s="857" customFormat="1" ht="20.25" customHeight="1">
      <c r="B30" s="872" t="s">
        <v>586</v>
      </c>
      <c r="C30" s="864" t="s">
        <v>594</v>
      </c>
      <c r="D30" s="901">
        <v>4190</v>
      </c>
      <c r="E30" s="901"/>
      <c r="F30" s="901">
        <v>4618</v>
      </c>
      <c r="G30" s="901">
        <v>8538</v>
      </c>
      <c r="H30" s="901">
        <v>9666</v>
      </c>
      <c r="I30" s="901">
        <v>10392</v>
      </c>
      <c r="J30" s="901">
        <v>10962</v>
      </c>
    </row>
    <row r="31" spans="2:10" s="857" customFormat="1" ht="20.25" customHeight="1">
      <c r="B31" s="873"/>
      <c r="C31" s="864" t="s">
        <v>595</v>
      </c>
      <c r="D31" s="901">
        <v>21786</v>
      </c>
      <c r="E31" s="901">
        <v>18530</v>
      </c>
      <c r="F31" s="901">
        <v>14176</v>
      </c>
      <c r="G31" s="901">
        <v>7134</v>
      </c>
      <c r="H31" s="901">
        <v>9700</v>
      </c>
      <c r="I31" s="901">
        <v>13774</v>
      </c>
      <c r="J31" s="901">
        <v>22836</v>
      </c>
    </row>
    <row r="32" spans="2:10" s="857" customFormat="1" ht="20.25" customHeight="1">
      <c r="B32" s="873"/>
      <c r="C32" s="864" t="s">
        <v>596</v>
      </c>
      <c r="D32" s="901">
        <v>22204</v>
      </c>
      <c r="E32" s="901">
        <v>18112</v>
      </c>
      <c r="F32" s="901">
        <v>14212</v>
      </c>
      <c r="G32" s="901">
        <v>7312</v>
      </c>
      <c r="H32" s="901">
        <v>9646</v>
      </c>
      <c r="I32" s="901">
        <v>13644</v>
      </c>
      <c r="J32" s="901">
        <v>22572</v>
      </c>
    </row>
    <row r="33" spans="2:10" s="857" customFormat="1" ht="20.25" customHeight="1">
      <c r="B33" s="874"/>
      <c r="C33" s="869" t="s">
        <v>597</v>
      </c>
      <c r="D33" s="902">
        <v>21708</v>
      </c>
      <c r="E33" s="902">
        <v>18714</v>
      </c>
      <c r="F33" s="902">
        <v>14386</v>
      </c>
      <c r="G33" s="902">
        <v>7496</v>
      </c>
      <c r="H33" s="902">
        <v>9580</v>
      </c>
      <c r="I33" s="902">
        <v>13452</v>
      </c>
      <c r="J33" s="902">
        <v>22836</v>
      </c>
    </row>
    <row r="34" spans="2:10" s="857" customFormat="1" ht="20.25" customHeight="1">
      <c r="B34" s="871" t="s">
        <v>587</v>
      </c>
      <c r="C34" s="863" t="s">
        <v>593</v>
      </c>
      <c r="D34" s="980">
        <v>4.95</v>
      </c>
      <c r="E34" s="900">
        <v>4.46</v>
      </c>
      <c r="F34" s="900"/>
      <c r="G34" s="900">
        <v>5.23</v>
      </c>
      <c r="H34" s="900">
        <v>5.29</v>
      </c>
      <c r="I34" s="900">
        <v>5.0999999999999996</v>
      </c>
      <c r="J34" s="900">
        <v>5.05</v>
      </c>
    </row>
    <row r="35" spans="2:10" s="857" customFormat="1" ht="20.25" customHeight="1">
      <c r="B35" s="872" t="s">
        <v>586</v>
      </c>
      <c r="C35" s="864" t="s">
        <v>594</v>
      </c>
      <c r="D35" s="901">
        <v>4.5999999999999996</v>
      </c>
      <c r="E35" s="901"/>
      <c r="F35" s="901"/>
      <c r="G35" s="901">
        <v>4.9800000000000004</v>
      </c>
      <c r="H35" s="901">
        <v>5.12</v>
      </c>
      <c r="I35" s="901">
        <v>5.19</v>
      </c>
      <c r="J35" s="901">
        <v>5.0999999999999996</v>
      </c>
    </row>
    <row r="36" spans="2:10" s="857" customFormat="1" ht="20.25" customHeight="1">
      <c r="B36" s="873"/>
      <c r="C36" s="864" t="s">
        <v>595</v>
      </c>
      <c r="D36" s="901">
        <v>3.48</v>
      </c>
      <c r="E36" s="901">
        <v>3.21</v>
      </c>
      <c r="F36" s="901"/>
      <c r="G36" s="901">
        <v>4.12</v>
      </c>
      <c r="H36" s="901">
        <v>4.0999999999999996</v>
      </c>
      <c r="I36" s="901">
        <v>4.42</v>
      </c>
      <c r="J36" s="901">
        <v>4.21</v>
      </c>
    </row>
    <row r="37" spans="2:10" s="857" customFormat="1" ht="20.25" customHeight="1">
      <c r="B37" s="873"/>
      <c r="C37" s="864" t="s">
        <v>596</v>
      </c>
      <c r="D37" s="901">
        <v>3.39</v>
      </c>
      <c r="E37" s="901">
        <v>3.1</v>
      </c>
      <c r="F37" s="901"/>
      <c r="G37" s="901">
        <v>3.94</v>
      </c>
      <c r="H37" s="901">
        <v>4.3099999999999996</v>
      </c>
      <c r="I37" s="901">
        <v>4.24</v>
      </c>
      <c r="J37" s="901">
        <v>4.0999999999999996</v>
      </c>
    </row>
    <row r="38" spans="2:10" s="857" customFormat="1" ht="20.25" customHeight="1" thickBot="1">
      <c r="B38" s="875"/>
      <c r="C38" s="865" t="s">
        <v>597</v>
      </c>
      <c r="D38" s="903">
        <v>3.28</v>
      </c>
      <c r="E38" s="903">
        <v>3.11</v>
      </c>
      <c r="F38" s="903"/>
      <c r="G38" s="903">
        <v>3.98</v>
      </c>
      <c r="H38" s="903">
        <v>4</v>
      </c>
      <c r="I38" s="903"/>
      <c r="J38" s="903">
        <v>4.07</v>
      </c>
    </row>
    <row r="39" spans="2:10" s="857" customFormat="1" ht="20.25" customHeight="1" thickTop="1">
      <c r="B39" s="878"/>
      <c r="C39" s="876"/>
      <c r="D39" s="877"/>
      <c r="E39" s="877"/>
      <c r="F39" s="877"/>
      <c r="G39" s="877"/>
      <c r="H39" s="877"/>
      <c r="I39" s="877"/>
      <c r="J39" s="877" t="s">
        <v>113</v>
      </c>
    </row>
    <row r="40" spans="2:10" s="857" customFormat="1" ht="20.25" customHeight="1">
      <c r="B40" s="1046" t="s">
        <v>264</v>
      </c>
      <c r="C40" s="1046"/>
      <c r="D40" s="1046"/>
      <c r="E40" s="1046"/>
      <c r="F40" s="1046"/>
      <c r="G40" s="888"/>
      <c r="H40" s="888"/>
      <c r="I40" s="888"/>
      <c r="J40" s="139">
        <v>59</v>
      </c>
    </row>
    <row r="41" spans="2:10" ht="30" customHeight="1">
      <c r="B41" s="1177" t="s">
        <v>581</v>
      </c>
      <c r="C41" s="1177"/>
      <c r="D41" s="1177"/>
      <c r="E41" s="1177"/>
      <c r="F41" s="1177"/>
      <c r="G41" s="1177"/>
      <c r="H41" s="1177"/>
      <c r="I41" s="1177"/>
      <c r="J41" s="1177"/>
    </row>
    <row r="42" spans="2:10" s="854" customFormat="1" ht="21" customHeight="1" thickBot="1">
      <c r="B42" s="1178" t="s">
        <v>660</v>
      </c>
      <c r="C42" s="1178"/>
    </row>
    <row r="43" spans="2:10" s="854" customFormat="1" ht="27.75" customHeight="1" thickTop="1">
      <c r="B43" s="859" t="s">
        <v>226</v>
      </c>
      <c r="C43" s="859" t="s">
        <v>0</v>
      </c>
      <c r="D43" s="966" t="s">
        <v>15</v>
      </c>
      <c r="E43" s="966" t="s">
        <v>16</v>
      </c>
      <c r="F43" s="966" t="s">
        <v>18</v>
      </c>
      <c r="G43" s="966" t="s">
        <v>20</v>
      </c>
      <c r="H43" s="966" t="s">
        <v>21</v>
      </c>
      <c r="I43" s="966" t="s">
        <v>582</v>
      </c>
      <c r="J43" s="966" t="s">
        <v>583</v>
      </c>
    </row>
    <row r="44" spans="2:10" s="857" customFormat="1" ht="21" customHeight="1">
      <c r="B44" s="871" t="s">
        <v>588</v>
      </c>
      <c r="C44" s="863" t="s">
        <v>593</v>
      </c>
      <c r="D44" s="900">
        <v>7.8</v>
      </c>
      <c r="E44" s="900">
        <v>7.8</v>
      </c>
      <c r="F44" s="900">
        <v>8.1999999999999993</v>
      </c>
      <c r="G44" s="900">
        <v>8.1999999999999993</v>
      </c>
      <c r="H44" s="900">
        <v>8.1</v>
      </c>
      <c r="I44" s="900">
        <v>8.4</v>
      </c>
      <c r="J44" s="900">
        <v>7.9</v>
      </c>
    </row>
    <row r="45" spans="2:10" s="857" customFormat="1" ht="21" customHeight="1">
      <c r="B45" s="872" t="s">
        <v>586</v>
      </c>
      <c r="C45" s="864" t="s">
        <v>594</v>
      </c>
      <c r="D45" s="901">
        <v>7.8</v>
      </c>
      <c r="E45" s="901"/>
      <c r="F45" s="901">
        <v>8.3000000000000007</v>
      </c>
      <c r="G45" s="901">
        <v>8.1999999999999993</v>
      </c>
      <c r="H45" s="901">
        <v>8.3000000000000007</v>
      </c>
      <c r="I45" s="901">
        <v>8.5</v>
      </c>
      <c r="J45" s="901">
        <v>8.1</v>
      </c>
    </row>
    <row r="46" spans="2:10" s="857" customFormat="1" ht="21" customHeight="1">
      <c r="B46" s="873"/>
      <c r="C46" s="864" t="s">
        <v>595</v>
      </c>
      <c r="D46" s="901">
        <v>8</v>
      </c>
      <c r="E46" s="901">
        <v>8.1999999999999993</v>
      </c>
      <c r="F46" s="901">
        <v>8.4</v>
      </c>
      <c r="G46" s="901">
        <v>8.6999999999999993</v>
      </c>
      <c r="H46" s="901">
        <v>8.3000000000000007</v>
      </c>
      <c r="I46" s="901">
        <v>8.6999999999999993</v>
      </c>
      <c r="J46" s="901">
        <v>8.1999999999999993</v>
      </c>
    </row>
    <row r="47" spans="2:10" s="857" customFormat="1" ht="21" customHeight="1">
      <c r="B47" s="873"/>
      <c r="C47" s="864" t="s">
        <v>596</v>
      </c>
      <c r="D47" s="901">
        <v>8.1999999999999993</v>
      </c>
      <c r="E47" s="901">
        <v>8.1999999999999993</v>
      </c>
      <c r="F47" s="901">
        <v>8.4</v>
      </c>
      <c r="G47" s="901">
        <v>8.6999999999999993</v>
      </c>
      <c r="H47" s="901">
        <v>8.1999999999999993</v>
      </c>
      <c r="I47" s="901">
        <v>8.8000000000000007</v>
      </c>
      <c r="J47" s="901">
        <v>8.1999999999999993</v>
      </c>
    </row>
    <row r="48" spans="2:10" s="857" customFormat="1" ht="21" customHeight="1">
      <c r="B48" s="874"/>
      <c r="C48" s="869" t="s">
        <v>597</v>
      </c>
      <c r="D48" s="902">
        <v>8.1999999999999993</v>
      </c>
      <c r="E48" s="902">
        <v>8.1999999999999993</v>
      </c>
      <c r="F48" s="902">
        <v>8.5</v>
      </c>
      <c r="G48" s="902">
        <v>8.6999999999999993</v>
      </c>
      <c r="H48" s="902">
        <v>8.3000000000000007</v>
      </c>
      <c r="I48" s="902">
        <v>7.7</v>
      </c>
      <c r="J48" s="902">
        <v>8.1999999999999993</v>
      </c>
    </row>
    <row r="49" spans="1:10" s="857" customFormat="1" ht="21" customHeight="1">
      <c r="B49" s="871" t="s">
        <v>589</v>
      </c>
      <c r="C49" s="863" t="s">
        <v>593</v>
      </c>
      <c r="D49" s="900"/>
      <c r="E49" s="900"/>
      <c r="F49" s="900"/>
      <c r="G49" s="900"/>
      <c r="H49" s="900"/>
      <c r="I49" s="900"/>
      <c r="J49" s="900">
        <v>0.1</v>
      </c>
    </row>
    <row r="50" spans="1:10" s="857" customFormat="1" ht="21" customHeight="1">
      <c r="B50" s="872" t="s">
        <v>586</v>
      </c>
      <c r="C50" s="864" t="s">
        <v>594</v>
      </c>
      <c r="D50" s="901"/>
      <c r="E50" s="901"/>
      <c r="F50" s="901"/>
      <c r="G50" s="901"/>
      <c r="H50" s="901"/>
      <c r="I50" s="901"/>
      <c r="J50" s="901">
        <v>0.06</v>
      </c>
    </row>
    <row r="51" spans="1:10" s="857" customFormat="1" ht="21" customHeight="1">
      <c r="B51" s="873"/>
      <c r="C51" s="864" t="s">
        <v>595</v>
      </c>
      <c r="D51" s="901"/>
      <c r="E51" s="901"/>
      <c r="F51" s="901"/>
      <c r="G51" s="901"/>
      <c r="H51" s="901"/>
      <c r="I51" s="901"/>
      <c r="J51" s="901">
        <v>0.06</v>
      </c>
    </row>
    <row r="52" spans="1:10" s="857" customFormat="1" ht="21" customHeight="1">
      <c r="B52" s="873"/>
      <c r="C52" s="864" t="s">
        <v>596</v>
      </c>
      <c r="D52" s="901"/>
      <c r="E52" s="901"/>
      <c r="F52" s="901"/>
      <c r="G52" s="901"/>
      <c r="H52" s="901"/>
      <c r="I52" s="901"/>
      <c r="J52" s="901">
        <v>0.04</v>
      </c>
    </row>
    <row r="53" spans="1:10" s="857" customFormat="1" ht="21" customHeight="1">
      <c r="A53" s="858"/>
      <c r="B53" s="874"/>
      <c r="C53" s="869" t="s">
        <v>597</v>
      </c>
      <c r="D53" s="902"/>
      <c r="E53" s="902"/>
      <c r="F53" s="902"/>
      <c r="G53" s="902"/>
      <c r="H53" s="902"/>
      <c r="I53" s="902"/>
      <c r="J53" s="902">
        <v>0.05</v>
      </c>
    </row>
    <row r="54" spans="1:10" s="164" customFormat="1" ht="21" customHeight="1" thickBot="1">
      <c r="A54" s="844"/>
      <c r="B54" s="871" t="s">
        <v>222</v>
      </c>
      <c r="C54" s="863" t="s">
        <v>593</v>
      </c>
      <c r="D54" s="900">
        <v>8.6999999999999993</v>
      </c>
      <c r="E54" s="900">
        <v>12</v>
      </c>
      <c r="F54" s="900">
        <v>4.2</v>
      </c>
      <c r="G54" s="900">
        <v>4.9000000000000004</v>
      </c>
      <c r="H54" s="900">
        <v>5.9</v>
      </c>
      <c r="I54" s="900">
        <v>6</v>
      </c>
      <c r="J54" s="900">
        <v>1.6</v>
      </c>
    </row>
    <row r="55" spans="1:10" s="857" customFormat="1" ht="21" customHeight="1">
      <c r="B55" s="872" t="s">
        <v>586</v>
      </c>
      <c r="C55" s="864" t="s">
        <v>594</v>
      </c>
      <c r="D55" s="901">
        <v>10</v>
      </c>
      <c r="E55" s="901"/>
      <c r="F55" s="901">
        <v>4.37</v>
      </c>
      <c r="G55" s="901">
        <v>4.8</v>
      </c>
      <c r="H55" s="901">
        <v>5.6</v>
      </c>
      <c r="I55" s="901">
        <v>6.1</v>
      </c>
      <c r="J55" s="901">
        <v>1.61</v>
      </c>
    </row>
    <row r="56" spans="1:10" s="857" customFormat="1" ht="21" customHeight="1">
      <c r="B56" s="873"/>
      <c r="C56" s="864" t="s">
        <v>595</v>
      </c>
      <c r="D56" s="901">
        <v>8.1</v>
      </c>
      <c r="E56" s="901">
        <v>9.4</v>
      </c>
      <c r="F56" s="901">
        <v>5.8</v>
      </c>
      <c r="G56" s="901">
        <v>3.7</v>
      </c>
      <c r="H56" s="901">
        <v>5.7</v>
      </c>
      <c r="I56" s="901">
        <v>5.5</v>
      </c>
      <c r="J56" s="901">
        <v>1.78</v>
      </c>
    </row>
    <row r="57" spans="1:10" s="857" customFormat="1" ht="21" customHeight="1">
      <c r="B57" s="873"/>
      <c r="C57" s="864" t="s">
        <v>596</v>
      </c>
      <c r="D57" s="901">
        <v>8</v>
      </c>
      <c r="E57" s="901">
        <v>9.4</v>
      </c>
      <c r="F57" s="901">
        <v>5.6</v>
      </c>
      <c r="G57" s="901">
        <v>3</v>
      </c>
      <c r="H57" s="901">
        <v>5.7</v>
      </c>
      <c r="I57" s="901">
        <v>5.5</v>
      </c>
      <c r="J57" s="901">
        <v>1.72</v>
      </c>
    </row>
    <row r="58" spans="1:10" s="857" customFormat="1" ht="21" customHeight="1">
      <c r="B58" s="874"/>
      <c r="C58" s="869" t="s">
        <v>597</v>
      </c>
      <c r="D58" s="902">
        <v>8.9</v>
      </c>
      <c r="E58" s="902">
        <v>9.3000000000000007</v>
      </c>
      <c r="F58" s="902">
        <v>6.18</v>
      </c>
      <c r="G58" s="902">
        <v>3.4</v>
      </c>
      <c r="H58" s="902">
        <v>5.9</v>
      </c>
      <c r="I58" s="902">
        <v>5.7</v>
      </c>
      <c r="J58" s="902">
        <v>1.8</v>
      </c>
    </row>
    <row r="59" spans="1:10" s="857" customFormat="1" ht="21" customHeight="1">
      <c r="B59" s="871" t="s">
        <v>590</v>
      </c>
      <c r="C59" s="863" t="s">
        <v>593</v>
      </c>
      <c r="D59" s="900">
        <v>6190</v>
      </c>
      <c r="E59" s="900">
        <v>6690</v>
      </c>
      <c r="F59" s="900">
        <v>7190</v>
      </c>
      <c r="G59" s="900">
        <v>12300</v>
      </c>
      <c r="H59" s="900">
        <v>13850</v>
      </c>
      <c r="I59" s="900">
        <v>14750</v>
      </c>
      <c r="J59" s="900">
        <v>14560</v>
      </c>
    </row>
    <row r="60" spans="1:10" s="857" customFormat="1" ht="21" customHeight="1">
      <c r="B60" s="872"/>
      <c r="C60" s="864" t="s">
        <v>594</v>
      </c>
      <c r="D60" s="901">
        <v>6200</v>
      </c>
      <c r="E60" s="901"/>
      <c r="F60" s="901">
        <v>7220</v>
      </c>
      <c r="G60" s="901">
        <v>12770</v>
      </c>
      <c r="H60" s="901">
        <v>13760</v>
      </c>
      <c r="I60" s="901">
        <v>14710</v>
      </c>
      <c r="J60" s="901">
        <v>14650</v>
      </c>
    </row>
    <row r="61" spans="1:10" s="857" customFormat="1" ht="21" customHeight="1">
      <c r="B61" s="873"/>
      <c r="C61" s="864" t="s">
        <v>595</v>
      </c>
      <c r="D61" s="901">
        <v>27600</v>
      </c>
      <c r="E61" s="901">
        <v>23400</v>
      </c>
      <c r="F61" s="901">
        <v>18920</v>
      </c>
      <c r="G61" s="901">
        <v>10500</v>
      </c>
      <c r="H61" s="901">
        <v>13760</v>
      </c>
      <c r="I61" s="901">
        <v>18180</v>
      </c>
      <c r="J61" s="901">
        <v>27300</v>
      </c>
    </row>
    <row r="62" spans="1:10" s="857" customFormat="1" ht="21" customHeight="1">
      <c r="B62" s="873"/>
      <c r="C62" s="864" t="s">
        <v>596</v>
      </c>
      <c r="D62" s="901">
        <v>27900</v>
      </c>
      <c r="E62" s="901">
        <v>23400</v>
      </c>
      <c r="F62" s="901">
        <v>18910</v>
      </c>
      <c r="G62" s="901">
        <v>10500</v>
      </c>
      <c r="H62" s="901">
        <v>13760</v>
      </c>
      <c r="I62" s="901">
        <v>18220</v>
      </c>
      <c r="J62" s="901">
        <v>26500</v>
      </c>
    </row>
    <row r="63" spans="1:10" s="857" customFormat="1" ht="21" customHeight="1">
      <c r="B63" s="874"/>
      <c r="C63" s="869" t="s">
        <v>597</v>
      </c>
      <c r="D63" s="902">
        <v>27900</v>
      </c>
      <c r="E63" s="902">
        <v>23400</v>
      </c>
      <c r="F63" s="902">
        <v>18800</v>
      </c>
      <c r="G63" s="902">
        <v>10600</v>
      </c>
      <c r="H63" s="902">
        <v>13710</v>
      </c>
      <c r="I63" s="902">
        <v>24400</v>
      </c>
      <c r="J63" s="902">
        <v>26490</v>
      </c>
    </row>
    <row r="64" spans="1:10" s="857" customFormat="1" ht="21" customHeight="1">
      <c r="B64" s="871" t="s">
        <v>591</v>
      </c>
      <c r="C64" s="863" t="s">
        <v>593</v>
      </c>
      <c r="D64" s="900">
        <v>25.5</v>
      </c>
      <c r="E64" s="900">
        <v>17</v>
      </c>
      <c r="F64" s="900">
        <v>86.1</v>
      </c>
      <c r="G64" s="900">
        <v>199</v>
      </c>
      <c r="H64" s="900">
        <v>335</v>
      </c>
      <c r="I64" s="900">
        <v>29.2</v>
      </c>
      <c r="J64" s="900">
        <v>20.6</v>
      </c>
    </row>
    <row r="65" spans="2:10" s="857" customFormat="1" ht="21" customHeight="1">
      <c r="B65" s="872"/>
      <c r="C65" s="864" t="s">
        <v>594</v>
      </c>
      <c r="D65" s="901">
        <v>32.6</v>
      </c>
      <c r="E65" s="901"/>
      <c r="F65" s="901">
        <v>63.4</v>
      </c>
      <c r="G65" s="901">
        <v>76</v>
      </c>
      <c r="H65" s="901">
        <v>146</v>
      </c>
      <c r="I65" s="901">
        <v>30.6</v>
      </c>
      <c r="J65" s="901">
        <v>45.5</v>
      </c>
    </row>
    <row r="66" spans="2:10" s="857" customFormat="1" ht="21" customHeight="1">
      <c r="B66" s="873"/>
      <c r="C66" s="864" t="s">
        <v>595</v>
      </c>
      <c r="D66" s="901">
        <v>6.28</v>
      </c>
      <c r="E66" s="901">
        <v>33.1</v>
      </c>
      <c r="F66" s="901">
        <v>1.3</v>
      </c>
      <c r="G66" s="901">
        <v>7.58</v>
      </c>
      <c r="H66" s="901">
        <v>61.4</v>
      </c>
      <c r="I66" s="901">
        <v>9.5399999999999991</v>
      </c>
      <c r="J66" s="901">
        <v>4.8499999999999996</v>
      </c>
    </row>
    <row r="67" spans="2:10" s="857" customFormat="1" ht="21" customHeight="1">
      <c r="B67" s="873"/>
      <c r="C67" s="864" t="s">
        <v>596</v>
      </c>
      <c r="D67" s="901">
        <v>2.5099999999999998</v>
      </c>
      <c r="E67" s="901">
        <v>6.04</v>
      </c>
      <c r="F67" s="901">
        <v>2.2400000000000002</v>
      </c>
      <c r="G67" s="901">
        <v>13.8</v>
      </c>
      <c r="H67" s="901">
        <v>42.1</v>
      </c>
      <c r="I67" s="901">
        <v>14.9</v>
      </c>
      <c r="J67" s="901">
        <v>4.88</v>
      </c>
    </row>
    <row r="68" spans="2:10" s="857" customFormat="1" ht="21" customHeight="1">
      <c r="B68" s="874"/>
      <c r="C68" s="869" t="s">
        <v>597</v>
      </c>
      <c r="D68" s="902"/>
      <c r="E68" s="902">
        <v>9.6</v>
      </c>
      <c r="F68" s="902">
        <v>7.04</v>
      </c>
      <c r="G68" s="902">
        <v>18.899999999999999</v>
      </c>
      <c r="H68" s="902">
        <v>41</v>
      </c>
      <c r="I68" s="902">
        <v>1.6</v>
      </c>
      <c r="J68" s="902">
        <v>4.5999999999999996</v>
      </c>
    </row>
    <row r="69" spans="2:10" s="857" customFormat="1" ht="21" customHeight="1">
      <c r="B69" s="871" t="s">
        <v>592</v>
      </c>
      <c r="C69" s="863" t="s">
        <v>593</v>
      </c>
      <c r="D69" s="900">
        <v>260</v>
      </c>
      <c r="E69" s="900">
        <v>288</v>
      </c>
      <c r="F69" s="900">
        <v>272</v>
      </c>
      <c r="G69" s="900">
        <v>180</v>
      </c>
      <c r="H69" s="900">
        <v>196</v>
      </c>
      <c r="I69" s="900">
        <v>146</v>
      </c>
      <c r="J69" s="900">
        <v>180</v>
      </c>
    </row>
    <row r="70" spans="2:10" s="857" customFormat="1" ht="21" customHeight="1">
      <c r="B70" s="872" t="s">
        <v>586</v>
      </c>
      <c r="C70" s="864" t="s">
        <v>594</v>
      </c>
      <c r="D70" s="901">
        <v>260</v>
      </c>
      <c r="E70" s="901"/>
      <c r="F70" s="901">
        <v>246</v>
      </c>
      <c r="G70" s="901">
        <v>176</v>
      </c>
      <c r="H70" s="901">
        <v>200</v>
      </c>
      <c r="I70" s="901">
        <v>154</v>
      </c>
      <c r="J70" s="901">
        <v>170</v>
      </c>
    </row>
    <row r="71" spans="2:10" s="857" customFormat="1" ht="21" customHeight="1">
      <c r="B71" s="873"/>
      <c r="C71" s="864" t="s">
        <v>595</v>
      </c>
      <c r="D71" s="901">
        <v>180</v>
      </c>
      <c r="E71" s="901">
        <v>230</v>
      </c>
      <c r="F71" s="901">
        <v>152</v>
      </c>
      <c r="G71" s="901">
        <v>112</v>
      </c>
      <c r="H71" s="901">
        <v>180</v>
      </c>
      <c r="I71" s="901">
        <v>100</v>
      </c>
      <c r="J71" s="901">
        <v>150</v>
      </c>
    </row>
    <row r="72" spans="2:10" s="857" customFormat="1" ht="21" customHeight="1">
      <c r="B72" s="873"/>
      <c r="C72" s="864" t="s">
        <v>596</v>
      </c>
      <c r="D72" s="901">
        <v>160</v>
      </c>
      <c r="E72" s="901">
        <v>220</v>
      </c>
      <c r="F72" s="901">
        <v>154</v>
      </c>
      <c r="G72" s="901">
        <v>120</v>
      </c>
      <c r="H72" s="901">
        <v>172</v>
      </c>
      <c r="I72" s="901">
        <v>120</v>
      </c>
      <c r="J72" s="901">
        <v>150</v>
      </c>
    </row>
    <row r="73" spans="2:10" s="857" customFormat="1" ht="21" customHeight="1" thickBot="1">
      <c r="B73" s="875"/>
      <c r="C73" s="865" t="s">
        <v>597</v>
      </c>
      <c r="D73" s="903">
        <v>164</v>
      </c>
      <c r="E73" s="903">
        <v>200</v>
      </c>
      <c r="F73" s="903">
        <v>164</v>
      </c>
      <c r="G73" s="903">
        <v>130</v>
      </c>
      <c r="H73" s="903">
        <v>170</v>
      </c>
      <c r="I73" s="903">
        <v>154</v>
      </c>
      <c r="J73" s="903">
        <v>160</v>
      </c>
    </row>
    <row r="74" spans="2:10" s="14" customFormat="1" ht="15.75" thickTop="1">
      <c r="C74" s="866"/>
      <c r="E74" s="675"/>
      <c r="G74" s="675"/>
      <c r="I74" s="675"/>
    </row>
    <row r="75" spans="2:10" s="673" customFormat="1">
      <c r="B75" s="1004" t="s">
        <v>417</v>
      </c>
      <c r="C75" s="1004"/>
      <c r="D75" s="1004"/>
      <c r="E75" s="1004"/>
      <c r="F75" s="1004"/>
      <c r="G75" s="1004"/>
      <c r="I75" s="676"/>
    </row>
    <row r="76" spans="2:10" s="673" customFormat="1">
      <c r="C76" s="867"/>
      <c r="E76" s="676"/>
      <c r="G76" s="676"/>
      <c r="I76" s="676"/>
    </row>
    <row r="77" spans="2:10" s="673" customFormat="1">
      <c r="I77" s="676"/>
    </row>
    <row r="78" spans="2:10">
      <c r="B78" s="1046" t="s">
        <v>264</v>
      </c>
      <c r="C78" s="1046"/>
      <c r="D78" s="1046"/>
      <c r="E78" s="1046"/>
      <c r="F78" s="1046"/>
      <c r="G78" s="139"/>
      <c r="H78" s="139"/>
      <c r="I78" s="139"/>
      <c r="J78" s="139">
        <v>60</v>
      </c>
    </row>
  </sheetData>
  <mergeCells count="7">
    <mergeCell ref="B75:G75"/>
    <mergeCell ref="B78:F78"/>
    <mergeCell ref="B1:J1"/>
    <mergeCell ref="B2:C2"/>
    <mergeCell ref="B40:F40"/>
    <mergeCell ref="B41:J41"/>
    <mergeCell ref="B42:C42"/>
  </mergeCells>
  <printOptions horizontalCentered="1"/>
  <pageMargins left="0.655511811" right="0.655511811" top="0.511811023622047" bottom="0.511811023622047" header="0.31496062992126" footer="0.31496062992126"/>
  <pageSetup paperSize="9" scale="97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H102"/>
  <sheetViews>
    <sheetView rightToLeft="1" view="pageBreakPreview" topLeftCell="A76" zoomScale="120" zoomScaleNormal="100" zoomScaleSheetLayoutView="120" workbookViewId="0">
      <selection activeCell="C71" sqref="C71:H71"/>
    </sheetView>
  </sheetViews>
  <sheetFormatPr defaultRowHeight="15"/>
  <cols>
    <col min="1" max="1" width="12" style="672" customWidth="1"/>
    <col min="2" max="2" width="11.28515625" style="868" customWidth="1"/>
    <col min="3" max="8" width="11.28515625" style="672" customWidth="1"/>
  </cols>
  <sheetData>
    <row r="1" spans="1:8" ht="26.25" customHeight="1">
      <c r="A1" s="1177" t="s">
        <v>462</v>
      </c>
      <c r="B1" s="1177"/>
      <c r="C1" s="1177"/>
      <c r="D1" s="1177"/>
      <c r="E1" s="1177"/>
      <c r="F1" s="1177"/>
      <c r="G1" s="1177"/>
      <c r="H1" s="1177"/>
    </row>
    <row r="2" spans="1:8" ht="16.5" thickBot="1">
      <c r="A2" s="1178" t="s">
        <v>661</v>
      </c>
      <c r="B2" s="1178"/>
      <c r="C2" s="854"/>
      <c r="D2" s="854"/>
      <c r="E2" s="854"/>
      <c r="F2" s="854"/>
      <c r="G2" s="854"/>
      <c r="H2" s="854"/>
    </row>
    <row r="3" spans="1:8" ht="23.25" customHeight="1" thickTop="1">
      <c r="A3" s="882" t="s">
        <v>226</v>
      </c>
      <c r="B3" s="882" t="s">
        <v>0</v>
      </c>
      <c r="C3" s="967" t="s">
        <v>18</v>
      </c>
      <c r="D3" s="967" t="s">
        <v>607</v>
      </c>
      <c r="E3" s="967" t="s">
        <v>20</v>
      </c>
      <c r="F3" s="967" t="s">
        <v>608</v>
      </c>
      <c r="G3" s="967" t="s">
        <v>609</v>
      </c>
      <c r="H3" s="967" t="s">
        <v>610</v>
      </c>
    </row>
    <row r="4" spans="1:8" ht="23.25" customHeight="1">
      <c r="A4" s="871" t="s">
        <v>203</v>
      </c>
      <c r="B4" s="883" t="s">
        <v>599</v>
      </c>
      <c r="C4" s="900">
        <v>150</v>
      </c>
      <c r="D4" s="900">
        <v>358</v>
      </c>
      <c r="E4" s="900">
        <v>150</v>
      </c>
      <c r="F4" s="900">
        <v>131</v>
      </c>
      <c r="G4" s="900">
        <v>120</v>
      </c>
      <c r="H4" s="900">
        <v>120</v>
      </c>
    </row>
    <row r="5" spans="1:8" ht="23.25" customHeight="1">
      <c r="A5" s="872" t="s">
        <v>586</v>
      </c>
      <c r="B5" s="884" t="s">
        <v>600</v>
      </c>
      <c r="C5" s="901">
        <v>145</v>
      </c>
      <c r="D5" s="901">
        <v>300</v>
      </c>
      <c r="E5" s="901">
        <v>138</v>
      </c>
      <c r="F5" s="901"/>
      <c r="G5" s="901"/>
      <c r="H5" s="901">
        <v>130</v>
      </c>
    </row>
    <row r="6" spans="1:8" ht="23.25" customHeight="1">
      <c r="A6" s="873"/>
      <c r="B6" s="884" t="s">
        <v>2</v>
      </c>
      <c r="C6" s="901">
        <v>160</v>
      </c>
      <c r="D6" s="901"/>
      <c r="E6" s="901"/>
      <c r="F6" s="901"/>
      <c r="G6" s="901"/>
      <c r="H6" s="901">
        <v>160</v>
      </c>
    </row>
    <row r="7" spans="1:8" ht="23.25" customHeight="1">
      <c r="A7" s="873"/>
      <c r="B7" s="884" t="s">
        <v>601</v>
      </c>
      <c r="C7" s="901"/>
      <c r="D7" s="901"/>
      <c r="E7" s="901">
        <v>160</v>
      </c>
      <c r="F7" s="901"/>
      <c r="G7" s="901"/>
      <c r="H7" s="901">
        <v>140</v>
      </c>
    </row>
    <row r="8" spans="1:8" ht="23.25" customHeight="1">
      <c r="A8" s="873"/>
      <c r="B8" s="884" t="s">
        <v>602</v>
      </c>
      <c r="C8" s="901"/>
      <c r="D8" s="901"/>
      <c r="E8" s="901">
        <v>155</v>
      </c>
      <c r="F8" s="901"/>
      <c r="G8" s="901"/>
      <c r="H8" s="901">
        <v>145</v>
      </c>
    </row>
    <row r="9" spans="1:8" ht="23.25" customHeight="1">
      <c r="A9" s="872"/>
      <c r="B9" s="884" t="s">
        <v>603</v>
      </c>
      <c r="C9" s="901"/>
      <c r="D9" s="901">
        <v>450</v>
      </c>
      <c r="E9" s="901">
        <v>698</v>
      </c>
      <c r="F9" s="901">
        <v>160</v>
      </c>
      <c r="G9" s="901">
        <v>310</v>
      </c>
      <c r="H9" s="901"/>
    </row>
    <row r="10" spans="1:8" ht="23.25" customHeight="1">
      <c r="A10" s="872"/>
      <c r="B10" s="884" t="s">
        <v>604</v>
      </c>
      <c r="C10" s="901"/>
      <c r="D10" s="901">
        <v>500</v>
      </c>
      <c r="E10" s="901">
        <v>770</v>
      </c>
      <c r="F10" s="901"/>
      <c r="G10" s="901"/>
      <c r="H10" s="901"/>
    </row>
    <row r="11" spans="1:8" ht="23.25" customHeight="1">
      <c r="A11" s="873"/>
      <c r="B11" s="884" t="s">
        <v>605</v>
      </c>
      <c r="C11" s="901">
        <v>200</v>
      </c>
      <c r="D11" s="901"/>
      <c r="E11" s="901"/>
      <c r="F11" s="901"/>
      <c r="G11" s="901">
        <v>170</v>
      </c>
      <c r="H11" s="901"/>
    </row>
    <row r="12" spans="1:8" ht="23.25" customHeight="1">
      <c r="A12" s="874"/>
      <c r="B12" s="885" t="s">
        <v>606</v>
      </c>
      <c r="C12" s="902"/>
      <c r="D12" s="902"/>
      <c r="E12" s="902"/>
      <c r="F12" s="902">
        <v>200</v>
      </c>
      <c r="G12" s="902"/>
      <c r="H12" s="902"/>
    </row>
    <row r="13" spans="1:8" ht="23.25" customHeight="1">
      <c r="A13" s="871" t="s">
        <v>221</v>
      </c>
      <c r="B13" s="883" t="s">
        <v>599</v>
      </c>
      <c r="C13" s="900">
        <v>1728</v>
      </c>
      <c r="D13" s="900">
        <v>1553</v>
      </c>
      <c r="E13" s="900">
        <v>2718</v>
      </c>
      <c r="F13" s="900">
        <v>1323</v>
      </c>
      <c r="G13" s="900"/>
      <c r="H13" s="900">
        <v>1472</v>
      </c>
    </row>
    <row r="14" spans="1:8" ht="23.25" customHeight="1">
      <c r="A14" s="872" t="s">
        <v>586</v>
      </c>
      <c r="B14" s="884" t="s">
        <v>600</v>
      </c>
      <c r="C14" s="901">
        <v>1670</v>
      </c>
      <c r="D14" s="901">
        <v>2450</v>
      </c>
      <c r="E14" s="901">
        <v>1676</v>
      </c>
      <c r="F14" s="901"/>
      <c r="G14" s="901"/>
      <c r="H14" s="901">
        <v>1368</v>
      </c>
    </row>
    <row r="15" spans="1:8" ht="23.25" customHeight="1">
      <c r="A15" s="873"/>
      <c r="B15" s="884" t="s">
        <v>2</v>
      </c>
      <c r="C15" s="901">
        <v>111.8</v>
      </c>
      <c r="D15" s="901"/>
      <c r="E15" s="901"/>
      <c r="F15" s="901"/>
      <c r="G15" s="901"/>
      <c r="H15" s="901">
        <v>2921</v>
      </c>
    </row>
    <row r="16" spans="1:8" ht="23.25" customHeight="1">
      <c r="A16" s="873"/>
      <c r="B16" s="884" t="s">
        <v>601</v>
      </c>
      <c r="C16" s="901"/>
      <c r="D16" s="901"/>
      <c r="E16" s="901">
        <v>4628</v>
      </c>
      <c r="F16" s="901"/>
      <c r="G16" s="901"/>
      <c r="H16" s="901">
        <v>1931</v>
      </c>
    </row>
    <row r="17" spans="1:8" ht="23.25" customHeight="1">
      <c r="A17" s="873"/>
      <c r="B17" s="884" t="s">
        <v>602</v>
      </c>
      <c r="C17" s="901"/>
      <c r="D17" s="901"/>
      <c r="E17" s="901">
        <v>4756</v>
      </c>
      <c r="F17" s="901"/>
      <c r="G17" s="901"/>
      <c r="H17" s="901">
        <v>1839</v>
      </c>
    </row>
    <row r="18" spans="1:8" ht="23.25" customHeight="1">
      <c r="A18" s="872"/>
      <c r="B18" s="884" t="s">
        <v>603</v>
      </c>
      <c r="C18" s="901"/>
      <c r="D18" s="901">
        <v>5260</v>
      </c>
      <c r="E18" s="901">
        <v>18330</v>
      </c>
      <c r="F18" s="901">
        <v>2831</v>
      </c>
      <c r="G18" s="901"/>
      <c r="H18" s="901"/>
    </row>
    <row r="19" spans="1:8" ht="23.25" customHeight="1">
      <c r="A19" s="872"/>
      <c r="B19" s="884" t="s">
        <v>604</v>
      </c>
      <c r="C19" s="901"/>
      <c r="D19" s="901">
        <v>6143</v>
      </c>
      <c r="E19" s="901">
        <v>45736</v>
      </c>
      <c r="F19" s="901"/>
      <c r="G19" s="901"/>
      <c r="H19" s="901"/>
    </row>
    <row r="20" spans="1:8" ht="23.25" customHeight="1">
      <c r="A20" s="873"/>
      <c r="B20" s="884" t="s">
        <v>605</v>
      </c>
      <c r="C20" s="901">
        <v>4554</v>
      </c>
      <c r="D20" s="901"/>
      <c r="E20" s="901"/>
      <c r="F20" s="901"/>
      <c r="G20" s="901"/>
      <c r="H20" s="901"/>
    </row>
    <row r="21" spans="1:8" ht="23.25" customHeight="1">
      <c r="A21" s="874"/>
      <c r="B21" s="885" t="s">
        <v>606</v>
      </c>
      <c r="C21" s="902"/>
      <c r="D21" s="902"/>
      <c r="E21" s="902"/>
      <c r="F21" s="902">
        <v>5323</v>
      </c>
      <c r="G21" s="902"/>
      <c r="H21" s="902"/>
    </row>
    <row r="22" spans="1:8" ht="23.25" customHeight="1">
      <c r="A22" s="871" t="s">
        <v>588</v>
      </c>
      <c r="B22" s="883" t="s">
        <v>599</v>
      </c>
      <c r="C22" s="900">
        <v>7.5</v>
      </c>
      <c r="D22" s="900">
        <v>8.3000000000000007</v>
      </c>
      <c r="E22" s="900">
        <v>7.3</v>
      </c>
      <c r="F22" s="900">
        <v>7.3</v>
      </c>
      <c r="G22" s="900">
        <v>7.9</v>
      </c>
      <c r="H22" s="900">
        <v>8.1999999999999993</v>
      </c>
    </row>
    <row r="23" spans="1:8" ht="23.25" customHeight="1">
      <c r="A23" s="872" t="s">
        <v>586</v>
      </c>
      <c r="B23" s="884" t="s">
        <v>600</v>
      </c>
      <c r="C23" s="901">
        <v>7.4</v>
      </c>
      <c r="D23" s="901">
        <v>8.1</v>
      </c>
      <c r="E23" s="901">
        <v>7.8</v>
      </c>
      <c r="F23" s="901"/>
      <c r="G23" s="901"/>
      <c r="H23" s="901">
        <v>8.3000000000000007</v>
      </c>
    </row>
    <row r="24" spans="1:8" ht="23.25" customHeight="1">
      <c r="A24" s="873"/>
      <c r="B24" s="884" t="s">
        <v>2</v>
      </c>
      <c r="C24" s="901">
        <v>6.3</v>
      </c>
      <c r="D24" s="901"/>
      <c r="E24" s="901"/>
      <c r="F24" s="901"/>
      <c r="G24" s="901"/>
      <c r="H24" s="901">
        <v>7.5</v>
      </c>
    </row>
    <row r="25" spans="1:8" ht="23.25" customHeight="1">
      <c r="A25" s="873"/>
      <c r="B25" s="884" t="s">
        <v>601</v>
      </c>
      <c r="C25" s="901"/>
      <c r="D25" s="901"/>
      <c r="E25" s="901">
        <v>8.3000000000000007</v>
      </c>
      <c r="F25" s="901"/>
      <c r="G25" s="901"/>
      <c r="H25" s="901">
        <v>7.3</v>
      </c>
    </row>
    <row r="26" spans="1:8" ht="23.25" customHeight="1">
      <c r="A26" s="873"/>
      <c r="B26" s="884" t="s">
        <v>602</v>
      </c>
      <c r="C26" s="901"/>
      <c r="D26" s="901"/>
      <c r="E26" s="901">
        <v>8</v>
      </c>
      <c r="F26" s="901"/>
      <c r="G26" s="901"/>
      <c r="H26" s="901">
        <v>7.4</v>
      </c>
    </row>
    <row r="27" spans="1:8" ht="23.25" customHeight="1">
      <c r="A27" s="872"/>
      <c r="B27" s="884" t="s">
        <v>603</v>
      </c>
      <c r="C27" s="901"/>
      <c r="D27" s="901">
        <v>7.8</v>
      </c>
      <c r="E27" s="901">
        <v>7.1</v>
      </c>
      <c r="F27" s="901">
        <v>6.3</v>
      </c>
      <c r="G27" s="901">
        <v>7.2</v>
      </c>
      <c r="H27" s="901"/>
    </row>
    <row r="28" spans="1:8" ht="23.25" customHeight="1">
      <c r="A28" s="872"/>
      <c r="B28" s="884" t="s">
        <v>604</v>
      </c>
      <c r="C28" s="901"/>
      <c r="D28" s="901">
        <v>7.7</v>
      </c>
      <c r="E28" s="901">
        <v>7.8</v>
      </c>
      <c r="F28" s="901"/>
      <c r="G28" s="901"/>
      <c r="H28" s="901"/>
    </row>
    <row r="29" spans="1:8" ht="23.25" customHeight="1">
      <c r="A29" s="873"/>
      <c r="B29" s="884" t="s">
        <v>605</v>
      </c>
      <c r="C29" s="901">
        <v>6.8</v>
      </c>
      <c r="D29" s="901"/>
      <c r="E29" s="901"/>
      <c r="F29" s="901"/>
      <c r="G29" s="901">
        <v>7.8</v>
      </c>
      <c r="H29" s="901"/>
    </row>
    <row r="30" spans="1:8" ht="23.25" customHeight="1" thickBot="1">
      <c r="A30" s="875"/>
      <c r="B30" s="887" t="s">
        <v>606</v>
      </c>
      <c r="C30" s="903"/>
      <c r="D30" s="903"/>
      <c r="E30" s="903"/>
      <c r="F30" s="903">
        <v>6.9</v>
      </c>
      <c r="G30" s="903"/>
      <c r="H30" s="903"/>
    </row>
    <row r="31" spans="1:8" ht="23.25" customHeight="1" thickTop="1">
      <c r="A31" s="878"/>
      <c r="B31" s="880"/>
      <c r="C31" s="881"/>
      <c r="D31" s="881"/>
      <c r="E31" s="881"/>
      <c r="F31" s="881"/>
      <c r="G31" s="881"/>
      <c r="H31" s="877" t="s">
        <v>113</v>
      </c>
    </row>
    <row r="32" spans="1:8" ht="23.25" customHeight="1">
      <c r="A32" s="878"/>
      <c r="B32" s="880"/>
      <c r="C32" s="881"/>
      <c r="D32" s="881"/>
      <c r="E32" s="881"/>
      <c r="F32" s="881"/>
      <c r="G32" s="881"/>
      <c r="H32" s="881"/>
    </row>
    <row r="33" spans="1:8" ht="23.25" customHeight="1">
      <c r="A33" s="878"/>
      <c r="B33" s="880"/>
      <c r="C33" s="881"/>
      <c r="D33" s="881"/>
      <c r="E33" s="881"/>
      <c r="F33" s="881"/>
      <c r="G33" s="881"/>
      <c r="H33" s="881"/>
    </row>
    <row r="34" spans="1:8" ht="23.25" customHeight="1">
      <c r="A34" s="1046" t="s">
        <v>264</v>
      </c>
      <c r="B34" s="1046"/>
      <c r="C34" s="1046"/>
      <c r="D34" s="1046"/>
      <c r="E34" s="1046"/>
      <c r="F34" s="139"/>
      <c r="G34" s="139"/>
      <c r="H34" s="139">
        <v>61</v>
      </c>
    </row>
    <row r="35" spans="1:8" ht="23.25" customHeight="1">
      <c r="A35" s="1177" t="s">
        <v>462</v>
      </c>
      <c r="B35" s="1177"/>
      <c r="C35" s="1177"/>
      <c r="D35" s="1177"/>
      <c r="E35" s="1177"/>
      <c r="F35" s="1177"/>
      <c r="G35" s="1177"/>
      <c r="H35" s="1177"/>
    </row>
    <row r="36" spans="1:8" ht="23.25" customHeight="1" thickBot="1">
      <c r="A36" s="1178" t="s">
        <v>662</v>
      </c>
      <c r="B36" s="1178"/>
      <c r="C36" s="854"/>
      <c r="D36" s="854"/>
      <c r="E36" s="854"/>
      <c r="F36" s="854"/>
      <c r="G36" s="854"/>
      <c r="H36" s="854"/>
    </row>
    <row r="37" spans="1:8" ht="23.25" customHeight="1" thickTop="1">
      <c r="A37" s="882" t="s">
        <v>226</v>
      </c>
      <c r="B37" s="882" t="s">
        <v>0</v>
      </c>
      <c r="C37" s="967" t="s">
        <v>18</v>
      </c>
      <c r="D37" s="967" t="s">
        <v>607</v>
      </c>
      <c r="E37" s="967" t="s">
        <v>20</v>
      </c>
      <c r="F37" s="967" t="s">
        <v>608</v>
      </c>
      <c r="G37" s="967" t="s">
        <v>609</v>
      </c>
      <c r="H37" s="967" t="s">
        <v>610</v>
      </c>
    </row>
    <row r="38" spans="1:8" ht="23.25" customHeight="1">
      <c r="A38" s="871" t="s">
        <v>222</v>
      </c>
      <c r="B38" s="883" t="s">
        <v>599</v>
      </c>
      <c r="C38" s="900">
        <v>5.31</v>
      </c>
      <c r="D38" s="900">
        <v>8.31</v>
      </c>
      <c r="E38" s="900">
        <v>9.23</v>
      </c>
      <c r="F38" s="900">
        <v>4.71</v>
      </c>
      <c r="G38" s="900">
        <v>5.3</v>
      </c>
      <c r="H38" s="900">
        <v>4.71</v>
      </c>
    </row>
    <row r="39" spans="1:8" ht="23.25" customHeight="1">
      <c r="A39" s="872" t="s">
        <v>586</v>
      </c>
      <c r="B39" s="884" t="s">
        <v>600</v>
      </c>
      <c r="C39" s="901">
        <v>6.79</v>
      </c>
      <c r="D39" s="901">
        <v>7.18</v>
      </c>
      <c r="E39" s="901">
        <v>7.72</v>
      </c>
      <c r="F39" s="901"/>
      <c r="G39" s="901"/>
      <c r="H39" s="901">
        <v>5.23</v>
      </c>
    </row>
    <row r="40" spans="1:8" ht="23.25" customHeight="1">
      <c r="A40" s="873"/>
      <c r="B40" s="884" t="s">
        <v>2</v>
      </c>
      <c r="C40" s="901">
        <v>18.91</v>
      </c>
      <c r="D40" s="901"/>
      <c r="E40" s="901"/>
      <c r="F40" s="901"/>
      <c r="G40" s="901"/>
      <c r="H40" s="901">
        <v>6.12</v>
      </c>
    </row>
    <row r="41" spans="1:8" ht="23.25" customHeight="1">
      <c r="A41" s="873"/>
      <c r="B41" s="884" t="s">
        <v>601</v>
      </c>
      <c r="C41" s="901"/>
      <c r="D41" s="901"/>
      <c r="E41" s="901">
        <v>10.71</v>
      </c>
      <c r="F41" s="901"/>
      <c r="G41" s="901"/>
      <c r="H41" s="901">
        <v>7.23</v>
      </c>
    </row>
    <row r="42" spans="1:8" ht="23.25" customHeight="1">
      <c r="A42" s="873"/>
      <c r="B42" s="884" t="s">
        <v>602</v>
      </c>
      <c r="C42" s="901"/>
      <c r="D42" s="901"/>
      <c r="E42" s="901">
        <v>9.33</v>
      </c>
      <c r="F42" s="901"/>
      <c r="G42" s="901"/>
      <c r="H42" s="901">
        <v>6.98</v>
      </c>
    </row>
    <row r="43" spans="1:8" ht="23.25" customHeight="1">
      <c r="A43" s="872"/>
      <c r="B43" s="884" t="s">
        <v>603</v>
      </c>
      <c r="C43" s="901"/>
      <c r="D43" s="901">
        <v>21.7</v>
      </c>
      <c r="E43" s="901">
        <v>21.7</v>
      </c>
      <c r="F43" s="901">
        <v>5.23</v>
      </c>
      <c r="G43" s="901">
        <v>17.100000000000001</v>
      </c>
      <c r="H43" s="901"/>
    </row>
    <row r="44" spans="1:8" ht="23.25" customHeight="1">
      <c r="A44" s="872"/>
      <c r="B44" s="884" t="s">
        <v>604</v>
      </c>
      <c r="C44" s="901"/>
      <c r="D44" s="901">
        <v>23.8</v>
      </c>
      <c r="E44" s="901">
        <v>37.299999999999997</v>
      </c>
      <c r="F44" s="901"/>
      <c r="G44" s="901">
        <v>7.3</v>
      </c>
      <c r="H44" s="901"/>
    </row>
    <row r="45" spans="1:8" ht="23.25" customHeight="1">
      <c r="A45" s="873"/>
      <c r="B45" s="884" t="s">
        <v>605</v>
      </c>
      <c r="C45" s="901">
        <v>14.7</v>
      </c>
      <c r="D45" s="901"/>
      <c r="E45" s="901"/>
      <c r="F45" s="901"/>
      <c r="G45" s="901"/>
      <c r="H45" s="901"/>
    </row>
    <row r="46" spans="1:8" ht="23.25" customHeight="1">
      <c r="A46" s="874"/>
      <c r="B46" s="885" t="s">
        <v>606</v>
      </c>
      <c r="C46" s="902"/>
      <c r="D46" s="902"/>
      <c r="E46" s="902"/>
      <c r="F46" s="902">
        <v>13.17</v>
      </c>
      <c r="G46" s="902"/>
      <c r="H46" s="902"/>
    </row>
    <row r="47" spans="1:8" ht="23.25" customHeight="1">
      <c r="A47" s="871" t="s">
        <v>589</v>
      </c>
      <c r="B47" s="883" t="s">
        <v>599</v>
      </c>
      <c r="C47" s="900">
        <v>0.16800000000000001</v>
      </c>
      <c r="D47" s="900">
        <v>0.53100000000000003</v>
      </c>
      <c r="E47" s="900">
        <v>1.21</v>
      </c>
      <c r="F47" s="900">
        <v>0.53200000000000003</v>
      </c>
      <c r="G47" s="900">
        <v>0.03</v>
      </c>
      <c r="H47" s="900">
        <v>0.71</v>
      </c>
    </row>
    <row r="48" spans="1:8" ht="23.25" customHeight="1">
      <c r="A48" s="872" t="s">
        <v>586</v>
      </c>
      <c r="B48" s="884" t="s">
        <v>600</v>
      </c>
      <c r="C48" s="901">
        <v>0.153</v>
      </c>
      <c r="D48" s="901">
        <v>0.49299999999999999</v>
      </c>
      <c r="E48" s="901">
        <v>1.79</v>
      </c>
      <c r="F48" s="901"/>
      <c r="G48" s="901"/>
      <c r="H48" s="901">
        <v>0.88</v>
      </c>
    </row>
    <row r="49" spans="1:8" ht="23.25" customHeight="1">
      <c r="A49" s="873"/>
      <c r="B49" s="884" t="s">
        <v>2</v>
      </c>
      <c r="C49" s="901">
        <v>1.62</v>
      </c>
      <c r="D49" s="901"/>
      <c r="E49" s="901"/>
      <c r="F49" s="901"/>
      <c r="G49" s="901"/>
      <c r="H49" s="901">
        <v>0.43099999999999999</v>
      </c>
    </row>
    <row r="50" spans="1:8" ht="23.25" customHeight="1">
      <c r="A50" s="873"/>
      <c r="B50" s="884" t="s">
        <v>601</v>
      </c>
      <c r="C50" s="901"/>
      <c r="D50" s="901"/>
      <c r="E50" s="901">
        <v>0.73899999999999999</v>
      </c>
      <c r="F50" s="901"/>
      <c r="G50" s="901"/>
      <c r="H50" s="901">
        <v>1.71</v>
      </c>
    </row>
    <row r="51" spans="1:8" ht="23.25" customHeight="1">
      <c r="A51" s="873"/>
      <c r="B51" s="884" t="s">
        <v>602</v>
      </c>
      <c r="C51" s="901"/>
      <c r="D51" s="901"/>
      <c r="E51" s="901">
        <v>0.622</v>
      </c>
      <c r="F51" s="901"/>
      <c r="G51" s="901"/>
      <c r="H51" s="901">
        <v>1.82</v>
      </c>
    </row>
    <row r="52" spans="1:8" ht="23.25" customHeight="1">
      <c r="A52" s="872"/>
      <c r="B52" s="884" t="s">
        <v>603</v>
      </c>
      <c r="C52" s="901"/>
      <c r="D52" s="901">
        <v>5.88</v>
      </c>
      <c r="E52" s="901">
        <v>7.71</v>
      </c>
      <c r="F52" s="901">
        <v>0.72099999999999997</v>
      </c>
      <c r="G52" s="901">
        <v>3.92</v>
      </c>
      <c r="H52" s="901"/>
    </row>
    <row r="53" spans="1:8" ht="23.25" customHeight="1">
      <c r="A53" s="872"/>
      <c r="B53" s="884" t="s">
        <v>604</v>
      </c>
      <c r="C53" s="901"/>
      <c r="D53" s="901">
        <v>6.31</v>
      </c>
      <c r="E53" s="901">
        <v>13.93</v>
      </c>
      <c r="F53" s="901"/>
      <c r="G53" s="901">
        <v>5.1999999999999998E-2</v>
      </c>
      <c r="H53" s="901"/>
    </row>
    <row r="54" spans="1:8" ht="23.25" customHeight="1">
      <c r="A54" s="873"/>
      <c r="B54" s="884" t="s">
        <v>605</v>
      </c>
      <c r="C54" s="901">
        <v>0.28100000000000003</v>
      </c>
      <c r="D54" s="901"/>
      <c r="E54" s="901"/>
      <c r="F54" s="901"/>
      <c r="G54" s="901"/>
      <c r="H54" s="901"/>
    </row>
    <row r="55" spans="1:8" ht="23.25" customHeight="1">
      <c r="A55" s="874"/>
      <c r="B55" s="885" t="s">
        <v>606</v>
      </c>
      <c r="C55" s="902"/>
      <c r="D55" s="902"/>
      <c r="E55" s="902"/>
      <c r="F55" s="902">
        <v>4.3310000000000004</v>
      </c>
      <c r="G55" s="902"/>
      <c r="H55" s="902"/>
    </row>
    <row r="56" spans="1:8" ht="23.25" customHeight="1">
      <c r="A56" s="871" t="s">
        <v>592</v>
      </c>
      <c r="B56" s="883" t="s">
        <v>599</v>
      </c>
      <c r="C56" s="900">
        <v>200</v>
      </c>
      <c r="D56" s="900">
        <v>200</v>
      </c>
      <c r="E56" s="900">
        <v>250</v>
      </c>
      <c r="F56" s="900">
        <v>200</v>
      </c>
      <c r="G56" s="900">
        <v>200</v>
      </c>
      <c r="H56" s="900">
        <v>200</v>
      </c>
    </row>
    <row r="57" spans="1:8" ht="23.25" customHeight="1">
      <c r="A57" s="872" t="s">
        <v>586</v>
      </c>
      <c r="B57" s="884" t="s">
        <v>600</v>
      </c>
      <c r="C57" s="901">
        <v>200</v>
      </c>
      <c r="D57" s="901">
        <v>210</v>
      </c>
      <c r="E57" s="901">
        <v>210</v>
      </c>
      <c r="F57" s="901"/>
      <c r="G57" s="901"/>
      <c r="H57" s="901">
        <v>200</v>
      </c>
    </row>
    <row r="58" spans="1:8" ht="23.25" customHeight="1">
      <c r="A58" s="873"/>
      <c r="B58" s="884" t="s">
        <v>2</v>
      </c>
      <c r="C58" s="901">
        <v>200</v>
      </c>
      <c r="D58" s="901"/>
      <c r="E58" s="901"/>
      <c r="F58" s="901"/>
      <c r="G58" s="901"/>
      <c r="H58" s="901">
        <v>220</v>
      </c>
    </row>
    <row r="59" spans="1:8" ht="23.25" customHeight="1">
      <c r="A59" s="873"/>
      <c r="B59" s="884" t="s">
        <v>601</v>
      </c>
      <c r="C59" s="901"/>
      <c r="D59" s="901"/>
      <c r="E59" s="901">
        <v>200</v>
      </c>
      <c r="F59" s="901"/>
      <c r="G59" s="901"/>
      <c r="H59" s="901">
        <v>210</v>
      </c>
    </row>
    <row r="60" spans="1:8" ht="23.25" customHeight="1">
      <c r="A60" s="873"/>
      <c r="B60" s="884" t="s">
        <v>602</v>
      </c>
      <c r="C60" s="901"/>
      <c r="D60" s="901"/>
      <c r="E60" s="901">
        <v>200</v>
      </c>
      <c r="F60" s="901"/>
      <c r="G60" s="901"/>
      <c r="H60" s="901">
        <v>210</v>
      </c>
    </row>
    <row r="61" spans="1:8" ht="23.25" customHeight="1">
      <c r="A61" s="872"/>
      <c r="B61" s="884" t="s">
        <v>603</v>
      </c>
      <c r="C61" s="901"/>
      <c r="D61" s="901">
        <v>300</v>
      </c>
      <c r="E61" s="901">
        <v>280</v>
      </c>
      <c r="F61" s="901">
        <v>210</v>
      </c>
      <c r="G61" s="901">
        <v>280</v>
      </c>
      <c r="H61" s="901"/>
    </row>
    <row r="62" spans="1:8" ht="23.25" customHeight="1">
      <c r="A62" s="872"/>
      <c r="B62" s="884" t="s">
        <v>604</v>
      </c>
      <c r="C62" s="901"/>
      <c r="D62" s="901">
        <v>280</v>
      </c>
      <c r="E62" s="901">
        <v>298</v>
      </c>
      <c r="F62" s="901"/>
      <c r="G62" s="901">
        <v>250</v>
      </c>
      <c r="H62" s="901"/>
    </row>
    <row r="63" spans="1:8" ht="23.25" customHeight="1">
      <c r="A63" s="873"/>
      <c r="B63" s="884" t="s">
        <v>605</v>
      </c>
      <c r="C63" s="901">
        <v>250</v>
      </c>
      <c r="D63" s="901"/>
      <c r="E63" s="901"/>
      <c r="F63" s="901"/>
      <c r="G63" s="901"/>
      <c r="H63" s="901"/>
    </row>
    <row r="64" spans="1:8" ht="23.25" customHeight="1" thickBot="1">
      <c r="A64" s="875"/>
      <c r="B64" s="887" t="s">
        <v>606</v>
      </c>
      <c r="C64" s="903"/>
      <c r="D64" s="903"/>
      <c r="E64" s="903"/>
      <c r="F64" s="903">
        <v>250</v>
      </c>
      <c r="G64" s="903"/>
      <c r="H64" s="903"/>
    </row>
    <row r="65" spans="1:8" ht="23.25" customHeight="1" thickTop="1">
      <c r="A65" s="878"/>
      <c r="B65" s="880"/>
      <c r="C65" s="881"/>
      <c r="D65" s="881"/>
      <c r="E65" s="881"/>
      <c r="F65" s="881"/>
      <c r="G65" s="881"/>
      <c r="H65" s="877" t="s">
        <v>113</v>
      </c>
    </row>
    <row r="66" spans="1:8" ht="23.25" customHeight="1">
      <c r="A66" s="878"/>
      <c r="B66" s="880"/>
      <c r="C66" s="881"/>
      <c r="D66" s="881"/>
      <c r="E66" s="881"/>
      <c r="F66" s="881"/>
      <c r="G66" s="881"/>
      <c r="H66" s="881"/>
    </row>
    <row r="67" spans="1:8" ht="23.25" customHeight="1">
      <c r="A67" s="878"/>
      <c r="B67" s="880"/>
      <c r="C67" s="881"/>
      <c r="D67" s="881"/>
      <c r="E67" s="881"/>
      <c r="F67" s="881"/>
      <c r="G67" s="881"/>
      <c r="H67" s="881"/>
    </row>
    <row r="68" spans="1:8" ht="23.25" customHeight="1">
      <c r="A68" s="1046" t="s">
        <v>264</v>
      </c>
      <c r="B68" s="1046"/>
      <c r="C68" s="1046"/>
      <c r="D68" s="1046"/>
      <c r="E68" s="1046"/>
      <c r="F68" s="139"/>
      <c r="G68" s="139"/>
      <c r="H68" s="139">
        <v>62</v>
      </c>
    </row>
    <row r="69" spans="1:8" ht="23.25" customHeight="1">
      <c r="A69" s="1177" t="s">
        <v>462</v>
      </c>
      <c r="B69" s="1177"/>
      <c r="C69" s="1177"/>
      <c r="D69" s="1177"/>
      <c r="E69" s="1177"/>
      <c r="F69" s="1177"/>
      <c r="G69" s="1177"/>
      <c r="H69" s="1177"/>
    </row>
    <row r="70" spans="1:8" ht="23.25" customHeight="1" thickBot="1">
      <c r="A70" s="1178" t="s">
        <v>662</v>
      </c>
      <c r="B70" s="1178"/>
      <c r="C70" s="854"/>
      <c r="D70" s="854"/>
      <c r="E70" s="854"/>
      <c r="F70" s="854"/>
      <c r="G70" s="854"/>
      <c r="H70" s="854"/>
    </row>
    <row r="71" spans="1:8" ht="23.25" customHeight="1" thickTop="1">
      <c r="A71" s="882" t="s">
        <v>226</v>
      </c>
      <c r="B71" s="882" t="s">
        <v>0</v>
      </c>
      <c r="C71" s="967" t="s">
        <v>18</v>
      </c>
      <c r="D71" s="967" t="s">
        <v>607</v>
      </c>
      <c r="E71" s="967" t="s">
        <v>20</v>
      </c>
      <c r="F71" s="967" t="s">
        <v>608</v>
      </c>
      <c r="G71" s="967" t="s">
        <v>609</v>
      </c>
      <c r="H71" s="967" t="s">
        <v>610</v>
      </c>
    </row>
    <row r="72" spans="1:8" ht="23.25" customHeight="1">
      <c r="A72" s="871" t="s">
        <v>590</v>
      </c>
      <c r="B72" s="883" t="s">
        <v>599</v>
      </c>
      <c r="C72" s="860">
        <v>2733</v>
      </c>
      <c r="D72" s="860">
        <v>3110</v>
      </c>
      <c r="E72" s="860">
        <v>4063</v>
      </c>
      <c r="F72" s="860">
        <v>2541</v>
      </c>
      <c r="G72" s="860">
        <v>1984</v>
      </c>
      <c r="H72" s="860">
        <v>2329</v>
      </c>
    </row>
    <row r="73" spans="1:8" ht="23.25" customHeight="1">
      <c r="A73" s="872"/>
      <c r="B73" s="884" t="s">
        <v>600</v>
      </c>
      <c r="C73" s="861">
        <v>2597</v>
      </c>
      <c r="D73" s="861">
        <v>4900</v>
      </c>
      <c r="E73" s="861">
        <v>2599</v>
      </c>
      <c r="F73" s="861"/>
      <c r="G73" s="861"/>
      <c r="H73" s="861">
        <v>2775</v>
      </c>
    </row>
    <row r="74" spans="1:8" ht="23.25" customHeight="1">
      <c r="A74" s="873"/>
      <c r="B74" s="884" t="s">
        <v>2</v>
      </c>
      <c r="C74" s="861">
        <v>13833</v>
      </c>
      <c r="D74" s="861"/>
      <c r="E74" s="861"/>
      <c r="F74" s="861"/>
      <c r="G74" s="861"/>
      <c r="H74" s="861">
        <v>4710</v>
      </c>
    </row>
    <row r="75" spans="1:8" ht="23.25" customHeight="1">
      <c r="A75" s="873"/>
      <c r="B75" s="884" t="s">
        <v>601</v>
      </c>
      <c r="C75" s="861"/>
      <c r="D75" s="861"/>
      <c r="E75" s="861">
        <v>6440</v>
      </c>
      <c r="F75" s="861"/>
      <c r="G75" s="861"/>
      <c r="H75" s="861">
        <v>3430</v>
      </c>
    </row>
    <row r="76" spans="1:8" ht="23.25" customHeight="1">
      <c r="A76" s="873"/>
      <c r="B76" s="884" t="s">
        <v>602</v>
      </c>
      <c r="C76" s="861"/>
      <c r="D76" s="861"/>
      <c r="E76" s="861">
        <v>6523</v>
      </c>
      <c r="F76" s="861"/>
      <c r="G76" s="861"/>
      <c r="H76" s="861">
        <v>3123</v>
      </c>
    </row>
    <row r="77" spans="1:8" ht="23.25" customHeight="1">
      <c r="A77" s="872"/>
      <c r="B77" s="884" t="s">
        <v>603</v>
      </c>
      <c r="C77" s="861"/>
      <c r="D77" s="861">
        <v>10640</v>
      </c>
      <c r="E77" s="861">
        <v>277170</v>
      </c>
      <c r="F77" s="861">
        <v>5560</v>
      </c>
      <c r="G77" s="861">
        <v>5060</v>
      </c>
      <c r="H77" s="861"/>
    </row>
    <row r="78" spans="1:8" ht="23.25" customHeight="1">
      <c r="A78" s="872"/>
      <c r="B78" s="884" t="s">
        <v>604</v>
      </c>
      <c r="C78" s="861"/>
      <c r="D78" s="861">
        <v>12393</v>
      </c>
      <c r="E78" s="861">
        <v>66700</v>
      </c>
      <c r="F78" s="861"/>
      <c r="G78" s="861"/>
      <c r="H78" s="861"/>
    </row>
    <row r="79" spans="1:8" ht="23.25" customHeight="1">
      <c r="A79" s="873"/>
      <c r="B79" s="884" t="s">
        <v>605</v>
      </c>
      <c r="C79" s="861">
        <v>5640</v>
      </c>
      <c r="D79" s="861"/>
      <c r="E79" s="861"/>
      <c r="F79" s="861"/>
      <c r="G79" s="861">
        <v>3360</v>
      </c>
      <c r="H79" s="861"/>
    </row>
    <row r="80" spans="1:8" ht="23.25" customHeight="1">
      <c r="A80" s="874"/>
      <c r="B80" s="885" t="s">
        <v>606</v>
      </c>
      <c r="C80" s="870"/>
      <c r="D80" s="870"/>
      <c r="E80" s="870"/>
      <c r="F80" s="870">
        <v>11218</v>
      </c>
      <c r="G80" s="870"/>
      <c r="H80" s="870"/>
    </row>
    <row r="81" spans="1:8" ht="23.25" customHeight="1">
      <c r="A81" s="871" t="s">
        <v>591</v>
      </c>
      <c r="B81" s="883" t="s">
        <v>599</v>
      </c>
      <c r="C81" s="860">
        <v>8</v>
      </c>
      <c r="D81" s="860">
        <v>10</v>
      </c>
      <c r="E81" s="860">
        <v>4</v>
      </c>
      <c r="F81" s="860">
        <v>12</v>
      </c>
      <c r="G81" s="860">
        <v>13</v>
      </c>
      <c r="H81" s="860">
        <v>30</v>
      </c>
    </row>
    <row r="82" spans="1:8" ht="23.25" customHeight="1">
      <c r="A82" s="872"/>
      <c r="B82" s="884" t="s">
        <v>600</v>
      </c>
      <c r="C82" s="861">
        <v>10</v>
      </c>
      <c r="D82" s="861">
        <v>8</v>
      </c>
      <c r="E82" s="861">
        <v>8</v>
      </c>
      <c r="F82" s="861"/>
      <c r="G82" s="861"/>
      <c r="H82" s="861">
        <v>31</v>
      </c>
    </row>
    <row r="83" spans="1:8" ht="23.25" customHeight="1">
      <c r="A83" s="873"/>
      <c r="B83" s="884" t="s">
        <v>2</v>
      </c>
      <c r="C83" s="861">
        <v>8</v>
      </c>
      <c r="D83" s="861"/>
      <c r="E83" s="861"/>
      <c r="F83" s="861"/>
      <c r="G83" s="861"/>
      <c r="H83" s="861">
        <v>33</v>
      </c>
    </row>
    <row r="84" spans="1:8" ht="23.25" customHeight="1">
      <c r="A84" s="873"/>
      <c r="B84" s="884" t="s">
        <v>601</v>
      </c>
      <c r="C84" s="861"/>
      <c r="D84" s="861"/>
      <c r="E84" s="861">
        <v>2</v>
      </c>
      <c r="F84" s="861"/>
      <c r="G84" s="861"/>
      <c r="H84" s="861">
        <v>40</v>
      </c>
    </row>
    <row r="85" spans="1:8" ht="23.25" customHeight="1">
      <c r="A85" s="873"/>
      <c r="B85" s="884" t="s">
        <v>602</v>
      </c>
      <c r="C85" s="861"/>
      <c r="D85" s="861"/>
      <c r="E85" s="861">
        <v>9</v>
      </c>
      <c r="F85" s="861"/>
      <c r="G85" s="861"/>
      <c r="H85" s="861"/>
    </row>
    <row r="86" spans="1:8" ht="23.25" customHeight="1">
      <c r="A86" s="872"/>
      <c r="B86" s="884" t="s">
        <v>603</v>
      </c>
      <c r="C86" s="861"/>
      <c r="D86" s="861">
        <v>12</v>
      </c>
      <c r="E86" s="861">
        <v>12</v>
      </c>
      <c r="F86" s="861">
        <v>8</v>
      </c>
      <c r="G86" s="861">
        <v>3</v>
      </c>
      <c r="H86" s="861"/>
    </row>
    <row r="87" spans="1:8" ht="23.25" customHeight="1">
      <c r="A87" s="872"/>
      <c r="B87" s="884" t="s">
        <v>604</v>
      </c>
      <c r="C87" s="861"/>
      <c r="D87" s="861">
        <v>13</v>
      </c>
      <c r="E87" s="861">
        <v>12</v>
      </c>
      <c r="F87" s="861"/>
      <c r="G87" s="861"/>
      <c r="H87" s="861"/>
    </row>
    <row r="88" spans="1:8" ht="23.25" customHeight="1">
      <c r="A88" s="873"/>
      <c r="B88" s="884" t="s">
        <v>605</v>
      </c>
      <c r="C88" s="861">
        <v>6</v>
      </c>
      <c r="D88" s="861"/>
      <c r="E88" s="861"/>
      <c r="F88" s="861"/>
      <c r="G88" s="861"/>
      <c r="H88" s="861"/>
    </row>
    <row r="89" spans="1:8" ht="23.25" customHeight="1" thickBot="1">
      <c r="A89" s="873"/>
      <c r="B89" s="886" t="s">
        <v>606</v>
      </c>
      <c r="C89" s="862"/>
      <c r="D89" s="862"/>
      <c r="E89" s="862"/>
      <c r="F89" s="862">
        <v>41</v>
      </c>
      <c r="G89" s="862">
        <v>10</v>
      </c>
      <c r="H89" s="862"/>
    </row>
    <row r="90" spans="1:8" ht="23.25" customHeight="1" thickTop="1">
      <c r="A90" s="890"/>
      <c r="B90" s="891"/>
      <c r="C90" s="892"/>
      <c r="D90" s="892"/>
      <c r="E90" s="892"/>
      <c r="F90" s="892"/>
      <c r="G90" s="892"/>
      <c r="H90" s="892"/>
    </row>
    <row r="91" spans="1:8" ht="23.25" customHeight="1">
      <c r="A91" s="1004" t="s">
        <v>417</v>
      </c>
      <c r="B91" s="1004"/>
      <c r="C91" s="1004"/>
      <c r="D91" s="1004"/>
      <c r="E91" s="1004"/>
      <c r="F91" s="1004"/>
      <c r="G91" s="881"/>
      <c r="H91" s="881"/>
    </row>
    <row r="92" spans="1:8" ht="23.25" customHeight="1">
      <c r="A92" s="878"/>
      <c r="B92" s="889"/>
      <c r="C92" s="881"/>
      <c r="D92" s="881"/>
      <c r="E92" s="881"/>
      <c r="F92" s="881"/>
      <c r="G92" s="881"/>
      <c r="H92" s="881"/>
    </row>
    <row r="93" spans="1:8" ht="23.25" customHeight="1">
      <c r="A93" s="878"/>
      <c r="B93" s="889"/>
      <c r="C93" s="881"/>
      <c r="D93" s="881"/>
      <c r="E93" s="881"/>
      <c r="F93" s="881"/>
      <c r="G93" s="881"/>
      <c r="H93" s="881"/>
    </row>
    <row r="94" spans="1:8" ht="23.25" customHeight="1">
      <c r="A94" s="878"/>
      <c r="B94" s="889"/>
      <c r="C94" s="881"/>
      <c r="D94" s="881"/>
      <c r="E94" s="881"/>
      <c r="F94" s="881"/>
      <c r="G94" s="881"/>
      <c r="H94" s="881"/>
    </row>
    <row r="95" spans="1:8" ht="23.25" customHeight="1">
      <c r="A95" s="879"/>
      <c r="B95" s="889"/>
      <c r="C95" s="881"/>
      <c r="D95" s="881"/>
      <c r="E95" s="881"/>
      <c r="F95" s="881"/>
      <c r="G95" s="881"/>
      <c r="H95" s="881"/>
    </row>
    <row r="96" spans="1:8" ht="23.25" customHeight="1">
      <c r="A96" s="879"/>
      <c r="B96" s="889"/>
      <c r="C96" s="881"/>
      <c r="D96" s="881"/>
      <c r="E96" s="881"/>
      <c r="F96" s="881"/>
      <c r="G96" s="881"/>
      <c r="H96" s="881"/>
    </row>
    <row r="97" spans="1:8" ht="23.25" customHeight="1">
      <c r="A97" s="878"/>
      <c r="B97" s="889"/>
      <c r="C97" s="881"/>
      <c r="D97" s="881"/>
      <c r="E97" s="881"/>
      <c r="F97" s="881"/>
      <c r="G97" s="881"/>
      <c r="H97" s="881"/>
    </row>
    <row r="98" spans="1:8" ht="23.25" customHeight="1">
      <c r="A98" s="878"/>
      <c r="B98" s="889"/>
      <c r="C98" s="881"/>
      <c r="D98" s="881"/>
      <c r="E98" s="881"/>
      <c r="F98" s="881"/>
      <c r="G98" s="881"/>
      <c r="H98" s="881"/>
    </row>
    <row r="99" spans="1:8" ht="23.25" customHeight="1">
      <c r="A99" s="878"/>
      <c r="B99" s="880"/>
      <c r="C99" s="881"/>
      <c r="D99" s="881"/>
      <c r="E99" s="881"/>
      <c r="F99" s="881"/>
      <c r="G99" s="881"/>
      <c r="H99" s="877"/>
    </row>
    <row r="100" spans="1:8" ht="23.25" customHeight="1">
      <c r="A100" s="878"/>
      <c r="B100" s="880"/>
      <c r="C100" s="881"/>
      <c r="D100" s="881"/>
      <c r="E100" s="881"/>
      <c r="F100" s="881"/>
      <c r="G100" s="881"/>
      <c r="H100" s="881"/>
    </row>
    <row r="101" spans="1:8" ht="23.25" customHeight="1">
      <c r="A101" s="878"/>
      <c r="B101" s="880"/>
      <c r="C101" s="881"/>
      <c r="D101" s="881"/>
      <c r="E101" s="881"/>
      <c r="F101" s="881"/>
      <c r="G101" s="881"/>
      <c r="H101" s="881"/>
    </row>
    <row r="102" spans="1:8" ht="23.25" customHeight="1">
      <c r="A102" s="1046" t="s">
        <v>264</v>
      </c>
      <c r="B102" s="1046"/>
      <c r="C102" s="1046"/>
      <c r="D102" s="1046"/>
      <c r="E102" s="1046"/>
      <c r="F102" s="139"/>
      <c r="G102" s="139"/>
      <c r="H102" s="139">
        <v>63</v>
      </c>
    </row>
  </sheetData>
  <mergeCells count="10">
    <mergeCell ref="A69:H69"/>
    <mergeCell ref="A70:B70"/>
    <mergeCell ref="A102:E102"/>
    <mergeCell ref="A91:F91"/>
    <mergeCell ref="A1:H1"/>
    <mergeCell ref="A2:B2"/>
    <mergeCell ref="A35:H35"/>
    <mergeCell ref="A36:B36"/>
    <mergeCell ref="A34:E34"/>
    <mergeCell ref="A68:E68"/>
  </mergeCells>
  <printOptions horizontalCentered="1"/>
  <pageMargins left="0.45" right="0.45" top="0.5" bottom="0.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O73"/>
  <sheetViews>
    <sheetView rightToLeft="1" view="pageBreakPreview" zoomScaleNormal="100" zoomScaleSheetLayoutView="100" workbookViewId="0">
      <selection activeCell="E45" activeCellId="2" sqref="E53 E49 E45"/>
    </sheetView>
  </sheetViews>
  <sheetFormatPr defaultRowHeight="15"/>
  <cols>
    <col min="1" max="1" width="12" style="672" customWidth="1"/>
    <col min="2" max="2" width="11.28515625" style="868" customWidth="1"/>
    <col min="3" max="8" width="11.28515625" style="672" customWidth="1"/>
    <col min="9" max="9" width="12" style="672" customWidth="1"/>
    <col min="10" max="10" width="12.28515625" style="868" customWidth="1"/>
    <col min="11" max="15" width="12.28515625" style="672" customWidth="1"/>
  </cols>
  <sheetData>
    <row r="1" spans="1:15" ht="26.25" customHeight="1">
      <c r="A1" s="1177" t="s">
        <v>463</v>
      </c>
      <c r="B1" s="1177"/>
      <c r="C1" s="1177"/>
      <c r="D1" s="1177"/>
      <c r="E1" s="1177"/>
      <c r="F1" s="1177"/>
      <c r="G1" s="1177"/>
      <c r="H1" s="1177"/>
      <c r="I1" s="1177" t="s">
        <v>463</v>
      </c>
      <c r="J1" s="1177"/>
      <c r="K1" s="1177"/>
      <c r="L1" s="1177"/>
      <c r="M1" s="1177"/>
      <c r="N1" s="1177"/>
      <c r="O1" s="1177"/>
    </row>
    <row r="2" spans="1:15" ht="16.5" customHeight="1" thickBot="1">
      <c r="A2" s="1178" t="s">
        <v>663</v>
      </c>
      <c r="B2" s="1178"/>
      <c r="C2" s="854"/>
      <c r="D2" s="854"/>
      <c r="E2" s="854"/>
      <c r="F2" s="854"/>
      <c r="G2" s="854"/>
      <c r="H2" s="854"/>
      <c r="I2" s="1178" t="s">
        <v>664</v>
      </c>
      <c r="J2" s="1178"/>
      <c r="K2" s="854"/>
      <c r="L2" s="854"/>
      <c r="M2" s="854"/>
      <c r="N2" s="854"/>
      <c r="O2" s="854"/>
    </row>
    <row r="3" spans="1:15" ht="23.25" customHeight="1" thickTop="1">
      <c r="A3" s="882" t="s">
        <v>226</v>
      </c>
      <c r="B3" s="882" t="s">
        <v>0</v>
      </c>
      <c r="C3" s="967" t="s">
        <v>15</v>
      </c>
      <c r="D3" s="967" t="s">
        <v>16</v>
      </c>
      <c r="E3" s="967" t="s">
        <v>613</v>
      </c>
      <c r="F3" s="967" t="s">
        <v>18</v>
      </c>
      <c r="G3" s="967" t="s">
        <v>20</v>
      </c>
      <c r="H3" s="967" t="s">
        <v>21</v>
      </c>
      <c r="I3" s="882" t="s">
        <v>226</v>
      </c>
      <c r="J3" s="882" t="s">
        <v>0</v>
      </c>
      <c r="K3" s="967" t="s">
        <v>582</v>
      </c>
      <c r="L3" s="967" t="s">
        <v>583</v>
      </c>
      <c r="M3" s="967" t="s">
        <v>608</v>
      </c>
      <c r="N3" s="967" t="s">
        <v>609</v>
      </c>
      <c r="O3" s="967" t="s">
        <v>610</v>
      </c>
    </row>
    <row r="4" spans="1:15" ht="23.25" customHeight="1">
      <c r="A4" s="871" t="s">
        <v>414</v>
      </c>
      <c r="B4" s="897" t="s">
        <v>611</v>
      </c>
      <c r="C4" s="904">
        <v>0</v>
      </c>
      <c r="D4" s="907">
        <v>980</v>
      </c>
      <c r="E4" s="907">
        <v>941</v>
      </c>
      <c r="F4" s="907">
        <v>902</v>
      </c>
      <c r="G4" s="907">
        <v>588</v>
      </c>
      <c r="H4" s="907">
        <v>576</v>
      </c>
      <c r="I4" s="871" t="s">
        <v>414</v>
      </c>
      <c r="J4" s="897" t="s">
        <v>611</v>
      </c>
      <c r="K4" s="904">
        <v>710</v>
      </c>
      <c r="L4" s="907">
        <v>500</v>
      </c>
      <c r="M4" s="907">
        <v>680</v>
      </c>
      <c r="N4" s="907">
        <v>518</v>
      </c>
      <c r="O4" s="907">
        <v>922</v>
      </c>
    </row>
    <row r="5" spans="1:15" ht="23.25" customHeight="1">
      <c r="A5" s="872" t="s">
        <v>586</v>
      </c>
      <c r="B5" s="898" t="s">
        <v>415</v>
      </c>
      <c r="C5" s="905">
        <v>0</v>
      </c>
      <c r="D5" s="908">
        <v>1470</v>
      </c>
      <c r="E5" s="908">
        <v>1470</v>
      </c>
      <c r="F5" s="908">
        <v>1588</v>
      </c>
      <c r="G5" s="908">
        <v>1824</v>
      </c>
      <c r="H5" s="908">
        <v>4032</v>
      </c>
      <c r="I5" s="872" t="s">
        <v>586</v>
      </c>
      <c r="J5" s="898" t="s">
        <v>415</v>
      </c>
      <c r="K5" s="905">
        <v>4550</v>
      </c>
      <c r="L5" s="908">
        <v>4400</v>
      </c>
      <c r="M5" s="908">
        <v>3680</v>
      </c>
      <c r="N5" s="908">
        <v>3994</v>
      </c>
      <c r="O5" s="908">
        <v>2900</v>
      </c>
    </row>
    <row r="6" spans="1:15" ht="23.25" customHeight="1">
      <c r="A6" s="873"/>
      <c r="B6" s="898" t="s">
        <v>416</v>
      </c>
      <c r="C6" s="905">
        <v>0</v>
      </c>
      <c r="D6" s="908">
        <v>1372</v>
      </c>
      <c r="E6" s="908">
        <v>1548</v>
      </c>
      <c r="F6" s="908">
        <v>1548</v>
      </c>
      <c r="G6" s="908">
        <v>1805</v>
      </c>
      <c r="H6" s="908">
        <v>4224</v>
      </c>
      <c r="I6" s="873"/>
      <c r="J6" s="898" t="s">
        <v>416</v>
      </c>
      <c r="K6" s="905">
        <v>4732</v>
      </c>
      <c r="L6" s="908">
        <v>4400</v>
      </c>
      <c r="M6" s="908">
        <v>3400</v>
      </c>
      <c r="N6" s="908">
        <v>4416</v>
      </c>
      <c r="O6" s="908">
        <v>2900</v>
      </c>
    </row>
    <row r="7" spans="1:15" ht="23.25" customHeight="1">
      <c r="A7" s="874"/>
      <c r="B7" s="899" t="s">
        <v>612</v>
      </c>
      <c r="C7" s="909">
        <v>14700</v>
      </c>
      <c r="D7" s="896"/>
      <c r="E7" s="909">
        <v>11368</v>
      </c>
      <c r="F7" s="909">
        <v>14700</v>
      </c>
      <c r="G7" s="909">
        <v>14700</v>
      </c>
      <c r="H7" s="896"/>
      <c r="I7" s="874"/>
      <c r="J7" s="899" t="s">
        <v>612</v>
      </c>
      <c r="K7" s="909">
        <v>16000</v>
      </c>
      <c r="L7" s="926">
        <v>19600</v>
      </c>
      <c r="M7" s="909">
        <v>19200</v>
      </c>
      <c r="N7" s="909">
        <v>12864</v>
      </c>
      <c r="O7" s="909">
        <v>20200</v>
      </c>
    </row>
    <row r="8" spans="1:15" ht="23.25" customHeight="1">
      <c r="A8" s="871" t="s">
        <v>203</v>
      </c>
      <c r="B8" s="897" t="s">
        <v>611</v>
      </c>
      <c r="C8" s="904">
        <v>0</v>
      </c>
      <c r="D8" s="907">
        <v>172</v>
      </c>
      <c r="E8" s="907">
        <v>203</v>
      </c>
      <c r="F8" s="907">
        <v>179</v>
      </c>
      <c r="G8" s="907">
        <v>125</v>
      </c>
      <c r="H8" s="907">
        <v>114</v>
      </c>
      <c r="I8" s="871" t="s">
        <v>203</v>
      </c>
      <c r="J8" s="897" t="s">
        <v>611</v>
      </c>
      <c r="K8" s="904">
        <v>118</v>
      </c>
      <c r="L8" s="907">
        <v>112</v>
      </c>
      <c r="M8" s="907">
        <v>104</v>
      </c>
      <c r="N8" s="907">
        <v>146</v>
      </c>
      <c r="O8" s="907">
        <v>239</v>
      </c>
    </row>
    <row r="9" spans="1:15" ht="23.25" customHeight="1">
      <c r="A9" s="872" t="s">
        <v>586</v>
      </c>
      <c r="B9" s="898" t="s">
        <v>415</v>
      </c>
      <c r="C9" s="905">
        <v>0</v>
      </c>
      <c r="D9" s="908">
        <v>242</v>
      </c>
      <c r="E9" s="908">
        <v>234</v>
      </c>
      <c r="F9" s="908">
        <v>250</v>
      </c>
      <c r="G9" s="908">
        <v>258</v>
      </c>
      <c r="H9" s="908">
        <v>836</v>
      </c>
      <c r="I9" s="872" t="s">
        <v>586</v>
      </c>
      <c r="J9" s="898" t="s">
        <v>415</v>
      </c>
      <c r="K9" s="905">
        <v>592</v>
      </c>
      <c r="L9" s="908">
        <v>560</v>
      </c>
      <c r="M9" s="908">
        <v>336</v>
      </c>
      <c r="N9" s="908">
        <v>336</v>
      </c>
      <c r="O9" s="908">
        <v>336</v>
      </c>
    </row>
    <row r="10" spans="1:15" ht="23.25" customHeight="1">
      <c r="A10" s="873"/>
      <c r="B10" s="898" t="s">
        <v>416</v>
      </c>
      <c r="C10" s="905">
        <v>0</v>
      </c>
      <c r="D10" s="908">
        <v>234</v>
      </c>
      <c r="E10" s="908">
        <v>226</v>
      </c>
      <c r="F10" s="908">
        <v>242</v>
      </c>
      <c r="G10" s="908">
        <v>236</v>
      </c>
      <c r="H10" s="908">
        <v>1064</v>
      </c>
      <c r="I10" s="873"/>
      <c r="J10" s="898" t="s">
        <v>416</v>
      </c>
      <c r="K10" s="905">
        <v>518</v>
      </c>
      <c r="L10" s="908">
        <v>560</v>
      </c>
      <c r="M10" s="908">
        <v>368</v>
      </c>
      <c r="N10" s="908">
        <v>461</v>
      </c>
      <c r="O10" s="908">
        <v>352</v>
      </c>
    </row>
    <row r="11" spans="1:15" ht="23.25" customHeight="1">
      <c r="A11" s="874"/>
      <c r="B11" s="899" t="s">
        <v>612</v>
      </c>
      <c r="C11" s="909">
        <v>1092</v>
      </c>
      <c r="D11" s="896"/>
      <c r="E11" s="909">
        <v>897</v>
      </c>
      <c r="F11" s="909">
        <v>1248</v>
      </c>
      <c r="G11" s="909">
        <v>1170</v>
      </c>
      <c r="H11" s="896"/>
      <c r="I11" s="874"/>
      <c r="J11" s="899" t="s">
        <v>612</v>
      </c>
      <c r="K11" s="909">
        <v>1200</v>
      </c>
      <c r="L11" s="926">
        <v>1360</v>
      </c>
      <c r="M11" s="909">
        <v>1360</v>
      </c>
      <c r="N11" s="909">
        <v>1001</v>
      </c>
      <c r="O11" s="909">
        <v>1520</v>
      </c>
    </row>
    <row r="12" spans="1:15" ht="23.25" customHeight="1">
      <c r="A12" s="871" t="s">
        <v>205</v>
      </c>
      <c r="B12" s="897" t="s">
        <v>611</v>
      </c>
      <c r="C12" s="904">
        <v>0</v>
      </c>
      <c r="D12" s="907">
        <v>132</v>
      </c>
      <c r="E12" s="907">
        <v>103</v>
      </c>
      <c r="F12" s="907">
        <v>108</v>
      </c>
      <c r="G12" s="907">
        <v>66</v>
      </c>
      <c r="H12" s="907">
        <v>69</v>
      </c>
      <c r="I12" s="871" t="s">
        <v>205</v>
      </c>
      <c r="J12" s="897" t="s">
        <v>611</v>
      </c>
      <c r="K12" s="904">
        <v>101</v>
      </c>
      <c r="L12" s="907">
        <v>53</v>
      </c>
      <c r="M12" s="907">
        <v>82</v>
      </c>
      <c r="N12" s="907">
        <v>17</v>
      </c>
      <c r="O12" s="907">
        <v>78</v>
      </c>
    </row>
    <row r="13" spans="1:15" ht="23.25" customHeight="1">
      <c r="A13" s="872" t="s">
        <v>586</v>
      </c>
      <c r="B13" s="898" t="s">
        <v>415</v>
      </c>
      <c r="C13" s="905">
        <v>0</v>
      </c>
      <c r="D13" s="908">
        <v>207</v>
      </c>
      <c r="E13" s="908">
        <v>212</v>
      </c>
      <c r="F13" s="908">
        <v>230</v>
      </c>
      <c r="G13" s="908">
        <v>281</v>
      </c>
      <c r="H13" s="908">
        <v>460</v>
      </c>
      <c r="I13" s="872" t="s">
        <v>586</v>
      </c>
      <c r="J13" s="898" t="s">
        <v>415</v>
      </c>
      <c r="K13" s="905">
        <v>748</v>
      </c>
      <c r="L13" s="908">
        <v>720</v>
      </c>
      <c r="M13" s="908">
        <v>682</v>
      </c>
      <c r="N13" s="908">
        <v>727</v>
      </c>
      <c r="O13" s="908">
        <v>499</v>
      </c>
    </row>
    <row r="14" spans="1:15" ht="23.25" customHeight="1">
      <c r="A14" s="873"/>
      <c r="B14" s="898" t="s">
        <v>416</v>
      </c>
      <c r="C14" s="905">
        <v>0</v>
      </c>
      <c r="D14" s="908">
        <v>188</v>
      </c>
      <c r="E14" s="908">
        <v>235</v>
      </c>
      <c r="F14" s="908">
        <v>226</v>
      </c>
      <c r="G14" s="908">
        <v>290</v>
      </c>
      <c r="H14" s="908">
        <v>368</v>
      </c>
      <c r="I14" s="873"/>
      <c r="J14" s="898" t="s">
        <v>416</v>
      </c>
      <c r="K14" s="905">
        <v>836</v>
      </c>
      <c r="L14" s="908">
        <v>720</v>
      </c>
      <c r="M14" s="908">
        <v>595</v>
      </c>
      <c r="N14" s="908">
        <v>782</v>
      </c>
      <c r="O14" s="908">
        <v>485</v>
      </c>
    </row>
    <row r="15" spans="1:15" ht="23.25" customHeight="1">
      <c r="A15" s="874"/>
      <c r="B15" s="899" t="s">
        <v>612</v>
      </c>
      <c r="C15" s="909">
        <v>2867</v>
      </c>
      <c r="D15" s="896"/>
      <c r="E15" s="909">
        <v>2186</v>
      </c>
      <c r="F15" s="909">
        <v>2773</v>
      </c>
      <c r="G15" s="909">
        <v>2820</v>
      </c>
      <c r="H15" s="896"/>
      <c r="I15" s="874"/>
      <c r="J15" s="899" t="s">
        <v>612</v>
      </c>
      <c r="K15" s="909">
        <v>3120</v>
      </c>
      <c r="L15" s="926">
        <v>3888</v>
      </c>
      <c r="M15" s="909">
        <v>3792</v>
      </c>
      <c r="N15" s="909">
        <v>2484</v>
      </c>
      <c r="O15" s="909">
        <v>3936</v>
      </c>
    </row>
    <row r="16" spans="1:15" ht="23.25" customHeight="1">
      <c r="A16" s="871" t="s">
        <v>201</v>
      </c>
      <c r="B16" s="897" t="s">
        <v>611</v>
      </c>
      <c r="C16" s="904">
        <v>0</v>
      </c>
      <c r="D16" s="907">
        <v>1218</v>
      </c>
      <c r="E16" s="907">
        <v>988</v>
      </c>
      <c r="F16" s="907">
        <v>893</v>
      </c>
      <c r="G16" s="907">
        <v>218</v>
      </c>
      <c r="H16" s="907">
        <v>466</v>
      </c>
      <c r="I16" s="871" t="s">
        <v>201</v>
      </c>
      <c r="J16" s="897" t="s">
        <v>611</v>
      </c>
      <c r="K16" s="904">
        <v>470</v>
      </c>
      <c r="L16" s="907">
        <v>456</v>
      </c>
      <c r="M16" s="907">
        <v>323</v>
      </c>
      <c r="N16" s="907">
        <v>475</v>
      </c>
      <c r="O16" s="907">
        <v>480</v>
      </c>
    </row>
    <row r="17" spans="1:15" ht="23.25" customHeight="1">
      <c r="A17" s="872" t="s">
        <v>586</v>
      </c>
      <c r="B17" s="898" t="s">
        <v>415</v>
      </c>
      <c r="C17" s="905">
        <v>0</v>
      </c>
      <c r="D17" s="908">
        <v>2093</v>
      </c>
      <c r="E17" s="908">
        <v>2880</v>
      </c>
      <c r="F17" s="908">
        <v>2043</v>
      </c>
      <c r="G17" s="908">
        <v>2907</v>
      </c>
      <c r="H17" s="908">
        <v>5225</v>
      </c>
      <c r="I17" s="872" t="s">
        <v>586</v>
      </c>
      <c r="J17" s="898" t="s">
        <v>415</v>
      </c>
      <c r="K17" s="905">
        <v>6413</v>
      </c>
      <c r="L17" s="908">
        <v>9600</v>
      </c>
      <c r="M17" s="908">
        <v>9263</v>
      </c>
      <c r="N17" s="908">
        <v>10450</v>
      </c>
      <c r="O17" s="908">
        <v>6354</v>
      </c>
    </row>
    <row r="18" spans="1:15" ht="23.25" customHeight="1">
      <c r="A18" s="873"/>
      <c r="B18" s="898" t="s">
        <v>416</v>
      </c>
      <c r="C18" s="905">
        <v>0</v>
      </c>
      <c r="D18" s="908">
        <v>2054</v>
      </c>
      <c r="E18" s="908">
        <v>3088</v>
      </c>
      <c r="F18" s="908">
        <v>2033</v>
      </c>
      <c r="G18" s="908">
        <v>2660</v>
      </c>
      <c r="H18" s="908">
        <v>5463</v>
      </c>
      <c r="I18" s="873"/>
      <c r="J18" s="898" t="s">
        <v>416</v>
      </c>
      <c r="K18" s="905">
        <v>6650</v>
      </c>
      <c r="L18" s="908">
        <v>9456</v>
      </c>
      <c r="M18" s="908">
        <v>9168</v>
      </c>
      <c r="N18" s="908">
        <v>11400</v>
      </c>
      <c r="O18" s="908">
        <v>5820</v>
      </c>
    </row>
    <row r="19" spans="1:15" ht="23.25" customHeight="1">
      <c r="A19" s="874"/>
      <c r="B19" s="899" t="s">
        <v>612</v>
      </c>
      <c r="C19" s="909">
        <v>38800</v>
      </c>
      <c r="D19" s="896"/>
      <c r="E19" s="909">
        <v>20304</v>
      </c>
      <c r="F19" s="909">
        <v>28263</v>
      </c>
      <c r="G19" s="909">
        <v>35150</v>
      </c>
      <c r="H19" s="896"/>
      <c r="I19" s="874"/>
      <c r="J19" s="899" t="s">
        <v>612</v>
      </c>
      <c r="K19" s="909">
        <v>45045</v>
      </c>
      <c r="L19" s="926">
        <v>46550</v>
      </c>
      <c r="M19" s="909">
        <v>47500</v>
      </c>
      <c r="N19" s="909">
        <v>35150</v>
      </c>
      <c r="O19" s="909">
        <v>43650</v>
      </c>
    </row>
    <row r="20" spans="1:15" ht="23.25" customHeight="1">
      <c r="A20" s="871" t="s">
        <v>213</v>
      </c>
      <c r="B20" s="897" t="s">
        <v>611</v>
      </c>
      <c r="C20" s="904">
        <v>0</v>
      </c>
      <c r="D20" s="907">
        <v>450</v>
      </c>
      <c r="E20" s="907">
        <v>400</v>
      </c>
      <c r="F20" s="907">
        <v>250</v>
      </c>
      <c r="G20" s="907">
        <v>25</v>
      </c>
      <c r="H20" s="907">
        <v>250</v>
      </c>
      <c r="I20" s="871" t="s">
        <v>213</v>
      </c>
      <c r="J20" s="897" t="s">
        <v>611</v>
      </c>
      <c r="K20" s="904">
        <v>280</v>
      </c>
      <c r="L20" s="907">
        <v>200</v>
      </c>
      <c r="M20" s="907">
        <v>220</v>
      </c>
      <c r="N20" s="907">
        <v>300</v>
      </c>
      <c r="O20" s="907">
        <v>380</v>
      </c>
    </row>
    <row r="21" spans="1:15" ht="23.25" customHeight="1">
      <c r="A21" s="872" t="s">
        <v>586</v>
      </c>
      <c r="B21" s="898" t="s">
        <v>415</v>
      </c>
      <c r="C21" s="905">
        <v>0</v>
      </c>
      <c r="D21" s="908">
        <v>600</v>
      </c>
      <c r="E21" s="908">
        <v>650</v>
      </c>
      <c r="F21" s="908">
        <v>500</v>
      </c>
      <c r="G21" s="908">
        <v>550</v>
      </c>
      <c r="H21" s="908">
        <v>1000</v>
      </c>
      <c r="I21" s="872" t="s">
        <v>586</v>
      </c>
      <c r="J21" s="898" t="s">
        <v>415</v>
      </c>
      <c r="K21" s="905">
        <v>1100</v>
      </c>
      <c r="L21" s="908">
        <v>1500</v>
      </c>
      <c r="M21" s="908">
        <v>900</v>
      </c>
      <c r="N21" s="908">
        <v>1000</v>
      </c>
      <c r="O21" s="908">
        <v>800</v>
      </c>
    </row>
    <row r="22" spans="1:15" ht="23.25" customHeight="1">
      <c r="A22" s="873"/>
      <c r="B22" s="898" t="s">
        <v>416</v>
      </c>
      <c r="C22" s="905">
        <v>0</v>
      </c>
      <c r="D22" s="908">
        <v>600</v>
      </c>
      <c r="E22" s="908">
        <v>700</v>
      </c>
      <c r="F22" s="908">
        <v>500</v>
      </c>
      <c r="G22" s="908">
        <v>500</v>
      </c>
      <c r="H22" s="908">
        <v>1100</v>
      </c>
      <c r="I22" s="873"/>
      <c r="J22" s="898" t="s">
        <v>416</v>
      </c>
      <c r="K22" s="905">
        <v>1200</v>
      </c>
      <c r="L22" s="908">
        <v>1500</v>
      </c>
      <c r="M22" s="908">
        <v>700</v>
      </c>
      <c r="N22" s="908">
        <v>1100</v>
      </c>
      <c r="O22" s="908">
        <v>800</v>
      </c>
    </row>
    <row r="23" spans="1:15" ht="23.25" customHeight="1">
      <c r="A23" s="874"/>
      <c r="B23" s="899" t="s">
        <v>612</v>
      </c>
      <c r="C23" s="909">
        <v>3000</v>
      </c>
      <c r="D23" s="896"/>
      <c r="E23" s="909">
        <v>3000</v>
      </c>
      <c r="F23" s="909">
        <v>4500</v>
      </c>
      <c r="G23" s="909">
        <v>4000</v>
      </c>
      <c r="H23" s="896"/>
      <c r="I23" s="874"/>
      <c r="J23" s="899" t="s">
        <v>612</v>
      </c>
      <c r="K23" s="909">
        <v>4000</v>
      </c>
      <c r="L23" s="896">
        <v>5000</v>
      </c>
      <c r="M23" s="909">
        <v>5000</v>
      </c>
      <c r="N23" s="909">
        <v>4000</v>
      </c>
      <c r="O23" s="909">
        <v>6000</v>
      </c>
    </row>
    <row r="24" spans="1:15" ht="23.25" customHeight="1">
      <c r="A24" s="871" t="s">
        <v>221</v>
      </c>
      <c r="B24" s="897" t="s">
        <v>611</v>
      </c>
      <c r="C24" s="904">
        <v>0</v>
      </c>
      <c r="D24" s="907">
        <v>3396</v>
      </c>
      <c r="E24" s="907">
        <v>2856</v>
      </c>
      <c r="F24" s="907">
        <v>2706</v>
      </c>
      <c r="G24" s="907">
        <v>570</v>
      </c>
      <c r="H24" s="907">
        <v>1520</v>
      </c>
      <c r="I24" s="871" t="s">
        <v>221</v>
      </c>
      <c r="J24" s="897" t="s">
        <v>611</v>
      </c>
      <c r="K24" s="904">
        <v>1600</v>
      </c>
      <c r="L24" s="907">
        <v>1556</v>
      </c>
      <c r="M24" s="907">
        <v>1334</v>
      </c>
      <c r="N24" s="907">
        <v>1510</v>
      </c>
      <c r="O24" s="907">
        <v>1814</v>
      </c>
    </row>
    <row r="25" spans="1:15" ht="23.25" customHeight="1">
      <c r="A25" s="872" t="s">
        <v>586</v>
      </c>
      <c r="B25" s="898" t="s">
        <v>415</v>
      </c>
      <c r="C25" s="905">
        <v>0</v>
      </c>
      <c r="D25" s="908">
        <v>5274</v>
      </c>
      <c r="E25" s="908">
        <v>6126</v>
      </c>
      <c r="F25" s="908">
        <v>5318</v>
      </c>
      <c r="G25" s="908">
        <v>7110</v>
      </c>
      <c r="H25" s="908">
        <v>11816</v>
      </c>
      <c r="I25" s="872" t="s">
        <v>586</v>
      </c>
      <c r="J25" s="898" t="s">
        <v>415</v>
      </c>
      <c r="K25" s="905">
        <v>14112</v>
      </c>
      <c r="L25" s="908">
        <v>21704</v>
      </c>
      <c r="M25" s="908">
        <v>19770</v>
      </c>
      <c r="N25" s="908">
        <v>22200</v>
      </c>
      <c r="O25" s="908">
        <v>14206</v>
      </c>
    </row>
    <row r="26" spans="1:15" ht="23.25" customHeight="1">
      <c r="A26" s="873"/>
      <c r="B26" s="898" t="s">
        <v>416</v>
      </c>
      <c r="C26" s="905">
        <v>0</v>
      </c>
      <c r="D26" s="908">
        <v>5252</v>
      </c>
      <c r="E26" s="908">
        <v>6540</v>
      </c>
      <c r="F26" s="908">
        <v>5288</v>
      </c>
      <c r="G26" s="908">
        <v>6176</v>
      </c>
      <c r="H26" s="908">
        <v>12716</v>
      </c>
      <c r="I26" s="873"/>
      <c r="J26" s="898" t="s">
        <v>416</v>
      </c>
      <c r="K26" s="905">
        <v>14840</v>
      </c>
      <c r="L26" s="908">
        <v>21496</v>
      </c>
      <c r="M26" s="908">
        <v>19355</v>
      </c>
      <c r="N26" s="908">
        <v>24382</v>
      </c>
      <c r="O26" s="908">
        <v>13616</v>
      </c>
    </row>
    <row r="27" spans="1:15" ht="23.25" customHeight="1">
      <c r="A27" s="874"/>
      <c r="B27" s="899" t="s">
        <v>612</v>
      </c>
      <c r="C27" s="909">
        <v>69454</v>
      </c>
      <c r="D27" s="896"/>
      <c r="E27" s="909">
        <v>39562</v>
      </c>
      <c r="F27" s="909">
        <v>53950</v>
      </c>
      <c r="G27" s="909">
        <v>64010</v>
      </c>
      <c r="H27" s="896"/>
      <c r="I27" s="874"/>
      <c r="J27" s="899" t="s">
        <v>612</v>
      </c>
      <c r="K27" s="909">
        <v>81384</v>
      </c>
      <c r="L27" s="926">
        <v>87814</v>
      </c>
      <c r="M27" s="909">
        <v>86178</v>
      </c>
      <c r="N27" s="909">
        <v>64356</v>
      </c>
      <c r="O27" s="909">
        <v>81892</v>
      </c>
    </row>
    <row r="28" spans="1:15" ht="23.25" customHeight="1">
      <c r="A28" s="871" t="s">
        <v>587</v>
      </c>
      <c r="B28" s="897" t="s">
        <v>611</v>
      </c>
      <c r="C28" s="904">
        <v>0</v>
      </c>
      <c r="D28" s="907">
        <v>10.050000000000001</v>
      </c>
      <c r="E28" s="907">
        <v>8.5</v>
      </c>
      <c r="F28" s="907">
        <v>8.5</v>
      </c>
      <c r="G28" s="907">
        <v>7.35</v>
      </c>
      <c r="H28" s="907">
        <v>6.2</v>
      </c>
      <c r="I28" s="871" t="s">
        <v>587</v>
      </c>
      <c r="J28" s="897" t="s">
        <v>611</v>
      </c>
      <c r="K28" s="904">
        <v>7.1</v>
      </c>
      <c r="L28" s="907">
        <v>6.73</v>
      </c>
      <c r="M28" s="907">
        <v>9.6999999999999993</v>
      </c>
      <c r="N28" s="907">
        <v>8.7899999999999991</v>
      </c>
      <c r="O28" s="907">
        <v>8.6999999999999993</v>
      </c>
    </row>
    <row r="29" spans="1:15" ht="23.25" customHeight="1">
      <c r="A29" s="872" t="s">
        <v>586</v>
      </c>
      <c r="B29" s="898" t="s">
        <v>415</v>
      </c>
      <c r="C29" s="905">
        <v>0</v>
      </c>
      <c r="D29" s="908">
        <v>10.130000000000001</v>
      </c>
      <c r="E29" s="908">
        <v>8.8000000000000007</v>
      </c>
      <c r="F29" s="908">
        <v>7.12</v>
      </c>
      <c r="G29" s="908">
        <v>7.6</v>
      </c>
      <c r="H29" s="908">
        <v>6.7</v>
      </c>
      <c r="I29" s="872" t="s">
        <v>586</v>
      </c>
      <c r="J29" s="898" t="s">
        <v>415</v>
      </c>
      <c r="K29" s="905">
        <v>6.82</v>
      </c>
      <c r="L29" s="908">
        <v>8.0399999999999991</v>
      </c>
      <c r="M29" s="908">
        <v>9.9</v>
      </c>
      <c r="N29" s="908">
        <v>6.05</v>
      </c>
      <c r="O29" s="908">
        <v>13.3</v>
      </c>
    </row>
    <row r="30" spans="1:15" ht="23.25" customHeight="1">
      <c r="A30" s="873"/>
      <c r="B30" s="898" t="s">
        <v>416</v>
      </c>
      <c r="C30" s="905">
        <v>0</v>
      </c>
      <c r="D30" s="908">
        <v>11.9</v>
      </c>
      <c r="E30" s="908">
        <v>7.4</v>
      </c>
      <c r="F30" s="908">
        <v>7.88</v>
      </c>
      <c r="G30" s="908">
        <v>6.8</v>
      </c>
      <c r="H30" s="908">
        <v>7.1</v>
      </c>
      <c r="I30" s="873"/>
      <c r="J30" s="898" t="s">
        <v>416</v>
      </c>
      <c r="K30" s="905">
        <v>6.7</v>
      </c>
      <c r="L30" s="908">
        <v>7.38</v>
      </c>
      <c r="M30" s="908">
        <v>10.6</v>
      </c>
      <c r="N30" s="908">
        <v>7.15</v>
      </c>
      <c r="O30" s="908">
        <v>7.6</v>
      </c>
    </row>
    <row r="31" spans="1:15" ht="23.25" customHeight="1" thickBot="1">
      <c r="A31" s="875"/>
      <c r="B31" s="906" t="s">
        <v>612</v>
      </c>
      <c r="C31" s="910">
        <v>9.94</v>
      </c>
      <c r="D31" s="911"/>
      <c r="E31" s="910">
        <v>6.55</v>
      </c>
      <c r="F31" s="910">
        <v>8.1999999999999993</v>
      </c>
      <c r="G31" s="910">
        <v>7.53</v>
      </c>
      <c r="H31" s="911"/>
      <c r="I31" s="875"/>
      <c r="J31" s="906" t="s">
        <v>612</v>
      </c>
      <c r="K31" s="910">
        <v>7.9</v>
      </c>
      <c r="L31" s="911">
        <v>4.7</v>
      </c>
      <c r="M31" s="910">
        <v>8.6999999999999993</v>
      </c>
      <c r="N31" s="910">
        <v>10.1</v>
      </c>
      <c r="O31" s="910">
        <v>6.7</v>
      </c>
    </row>
    <row r="32" spans="1:15" ht="23.25" customHeight="1" thickTop="1">
      <c r="A32" s="878"/>
      <c r="B32" s="880"/>
      <c r="C32" s="881"/>
      <c r="D32" s="881"/>
      <c r="E32" s="881"/>
      <c r="F32" s="881"/>
      <c r="G32" s="881"/>
      <c r="H32" s="877" t="s">
        <v>113</v>
      </c>
      <c r="I32" s="878"/>
      <c r="J32" s="880"/>
      <c r="K32" s="881"/>
      <c r="L32" s="881"/>
      <c r="M32" s="881"/>
      <c r="N32" s="881"/>
      <c r="O32" s="877" t="s">
        <v>113</v>
      </c>
    </row>
    <row r="33" spans="1:15" ht="23.25" customHeight="1">
      <c r="A33" s="878"/>
      <c r="B33" s="880"/>
      <c r="C33" s="881"/>
      <c r="D33" s="881"/>
      <c r="E33" s="881"/>
      <c r="F33" s="881"/>
      <c r="G33" s="881"/>
      <c r="H33" s="881"/>
      <c r="I33" s="878"/>
      <c r="J33" s="880"/>
      <c r="K33" s="881"/>
      <c r="L33" s="881"/>
      <c r="M33" s="881"/>
      <c r="N33" s="881"/>
      <c r="O33" s="881"/>
    </row>
    <row r="34" spans="1:15" ht="23.25" customHeight="1">
      <c r="A34" s="1046" t="s">
        <v>264</v>
      </c>
      <c r="B34" s="1046"/>
      <c r="C34" s="1046"/>
      <c r="D34" s="1046"/>
      <c r="E34" s="1046"/>
      <c r="F34" s="139"/>
      <c r="G34" s="139"/>
      <c r="H34" s="139">
        <v>64</v>
      </c>
      <c r="I34" s="1046" t="s">
        <v>264</v>
      </c>
      <c r="J34" s="1046"/>
      <c r="K34" s="1046"/>
      <c r="L34" s="1046"/>
      <c r="M34" s="1046"/>
      <c r="N34" s="139"/>
      <c r="O34" s="139">
        <v>65</v>
      </c>
    </row>
    <row r="35" spans="1:15" ht="23.25" customHeight="1">
      <c r="A35" s="1177" t="s">
        <v>463</v>
      </c>
      <c r="B35" s="1177"/>
      <c r="C35" s="1177"/>
      <c r="D35" s="1177"/>
      <c r="E35" s="1177"/>
      <c r="F35" s="1177"/>
      <c r="G35" s="1177"/>
      <c r="H35" s="1177"/>
      <c r="I35" s="1177" t="s">
        <v>463</v>
      </c>
      <c r="J35" s="1177"/>
      <c r="K35" s="1177"/>
      <c r="L35" s="1177"/>
      <c r="M35" s="1177"/>
      <c r="N35" s="1177"/>
      <c r="O35" s="1177"/>
    </row>
    <row r="36" spans="1:15" ht="23.25" customHeight="1" thickBot="1">
      <c r="A36" s="1178" t="s">
        <v>664</v>
      </c>
      <c r="B36" s="1178"/>
      <c r="C36" s="854"/>
      <c r="D36" s="854"/>
      <c r="E36" s="854"/>
      <c r="F36" s="854"/>
      <c r="G36" s="854"/>
      <c r="H36" s="854"/>
      <c r="I36" s="1178" t="s">
        <v>664</v>
      </c>
      <c r="J36" s="1178"/>
      <c r="K36" s="854"/>
      <c r="L36" s="854"/>
      <c r="M36" s="854"/>
      <c r="N36" s="854"/>
      <c r="O36" s="854"/>
    </row>
    <row r="37" spans="1:15" ht="23.25" customHeight="1" thickTop="1">
      <c r="A37" s="882" t="s">
        <v>226</v>
      </c>
      <c r="B37" s="882" t="s">
        <v>0</v>
      </c>
      <c r="C37" s="967" t="s">
        <v>15</v>
      </c>
      <c r="D37" s="967" t="s">
        <v>16</v>
      </c>
      <c r="E37" s="967" t="s">
        <v>613</v>
      </c>
      <c r="F37" s="967" t="s">
        <v>18</v>
      </c>
      <c r="G37" s="967" t="s">
        <v>20</v>
      </c>
      <c r="H37" s="967" t="s">
        <v>21</v>
      </c>
      <c r="I37" s="882" t="s">
        <v>226</v>
      </c>
      <c r="J37" s="882" t="s">
        <v>0</v>
      </c>
      <c r="K37" s="967" t="s">
        <v>582</v>
      </c>
      <c r="L37" s="967" t="s">
        <v>583</v>
      </c>
      <c r="M37" s="967" t="s">
        <v>608</v>
      </c>
      <c r="N37" s="967" t="s">
        <v>609</v>
      </c>
      <c r="O37" s="967" t="s">
        <v>610</v>
      </c>
    </row>
    <row r="38" spans="1:15" ht="20.25" customHeight="1">
      <c r="A38" s="871" t="s">
        <v>588</v>
      </c>
      <c r="B38" s="897" t="s">
        <v>611</v>
      </c>
      <c r="C38" s="904">
        <v>0</v>
      </c>
      <c r="D38" s="907">
        <v>7.8</v>
      </c>
      <c r="E38" s="907">
        <v>7.7</v>
      </c>
      <c r="F38" s="907">
        <v>7.7</v>
      </c>
      <c r="G38" s="907">
        <v>7.7</v>
      </c>
      <c r="H38" s="907">
        <v>7.4</v>
      </c>
      <c r="I38" s="871" t="s">
        <v>588</v>
      </c>
      <c r="J38" s="897" t="s">
        <v>611</v>
      </c>
      <c r="K38" s="904">
        <v>8.5</v>
      </c>
      <c r="L38" s="907">
        <v>7.7</v>
      </c>
      <c r="M38" s="907">
        <v>7.8</v>
      </c>
      <c r="N38" s="907">
        <v>8.4</v>
      </c>
      <c r="O38" s="907">
        <v>7.8</v>
      </c>
    </row>
    <row r="39" spans="1:15" ht="20.25" customHeight="1">
      <c r="A39" s="872" t="s">
        <v>586</v>
      </c>
      <c r="B39" s="898" t="s">
        <v>415</v>
      </c>
      <c r="C39" s="905">
        <v>0</v>
      </c>
      <c r="D39" s="908">
        <v>7.7</v>
      </c>
      <c r="E39" s="908">
        <v>7.8</v>
      </c>
      <c r="F39" s="908">
        <v>7.4</v>
      </c>
      <c r="G39" s="908">
        <v>7.5</v>
      </c>
      <c r="H39" s="908">
        <v>8.5</v>
      </c>
      <c r="I39" s="872" t="s">
        <v>586</v>
      </c>
      <c r="J39" s="898" t="s">
        <v>415</v>
      </c>
      <c r="K39" s="905">
        <v>7.5</v>
      </c>
      <c r="L39" s="908">
        <v>7.5</v>
      </c>
      <c r="M39" s="908">
        <v>7.9</v>
      </c>
      <c r="N39" s="908">
        <v>8.4</v>
      </c>
      <c r="O39" s="908">
        <v>8.4</v>
      </c>
    </row>
    <row r="40" spans="1:15" ht="20.25" customHeight="1">
      <c r="A40" s="873"/>
      <c r="B40" s="898" t="s">
        <v>416</v>
      </c>
      <c r="C40" s="905">
        <v>0</v>
      </c>
      <c r="D40" s="908">
        <v>7.7</v>
      </c>
      <c r="E40" s="908">
        <v>7.8</v>
      </c>
      <c r="F40" s="908">
        <v>7.6</v>
      </c>
      <c r="G40" s="908">
        <v>7.4</v>
      </c>
      <c r="H40" s="908">
        <v>8.5</v>
      </c>
      <c r="I40" s="873"/>
      <c r="J40" s="898" t="s">
        <v>416</v>
      </c>
      <c r="K40" s="905">
        <v>7.5</v>
      </c>
      <c r="L40" s="908">
        <v>7.6</v>
      </c>
      <c r="M40" s="908">
        <v>7.9</v>
      </c>
      <c r="N40" s="908">
        <v>8.5</v>
      </c>
      <c r="O40" s="908">
        <v>8.5</v>
      </c>
    </row>
    <row r="41" spans="1:15" ht="20.25" customHeight="1">
      <c r="A41" s="874"/>
      <c r="B41" s="899" t="s">
        <v>612</v>
      </c>
      <c r="C41" s="895">
        <v>8</v>
      </c>
      <c r="D41" s="909"/>
      <c r="E41" s="896">
        <v>7.9</v>
      </c>
      <c r="F41" s="909">
        <v>7.8</v>
      </c>
      <c r="G41" s="909">
        <v>7</v>
      </c>
      <c r="H41" s="902" t="s">
        <v>585</v>
      </c>
      <c r="I41" s="874"/>
      <c r="J41" s="899" t="s">
        <v>612</v>
      </c>
      <c r="K41" s="895">
        <v>8.5</v>
      </c>
      <c r="L41" s="909">
        <v>8.8000000000000007</v>
      </c>
      <c r="M41" s="896">
        <v>7.7</v>
      </c>
      <c r="N41" s="909">
        <v>8.5</v>
      </c>
      <c r="O41" s="909">
        <v>8.9</v>
      </c>
    </row>
    <row r="42" spans="1:15" ht="20.25" customHeight="1">
      <c r="A42" s="871" t="s">
        <v>589</v>
      </c>
      <c r="B42" s="897" t="s">
        <v>611</v>
      </c>
      <c r="C42" s="904">
        <v>0</v>
      </c>
      <c r="D42" s="907">
        <v>0.53</v>
      </c>
      <c r="E42" s="907">
        <v>0.49</v>
      </c>
      <c r="F42" s="907">
        <v>0.26</v>
      </c>
      <c r="G42" s="907">
        <v>0.19</v>
      </c>
      <c r="H42" s="907">
        <v>0.52</v>
      </c>
      <c r="I42" s="871" t="s">
        <v>589</v>
      </c>
      <c r="J42" s="897" t="s">
        <v>611</v>
      </c>
      <c r="K42" s="904">
        <v>0.33</v>
      </c>
      <c r="L42" s="907">
        <v>0.57999999999999996</v>
      </c>
      <c r="M42" s="907">
        <v>0.79</v>
      </c>
      <c r="N42" s="907">
        <v>0.56000000000000005</v>
      </c>
      <c r="O42" s="907">
        <v>0.81</v>
      </c>
    </row>
    <row r="43" spans="1:15" ht="20.25" customHeight="1">
      <c r="A43" s="872" t="s">
        <v>586</v>
      </c>
      <c r="B43" s="898" t="s">
        <v>415</v>
      </c>
      <c r="C43" s="905">
        <v>0</v>
      </c>
      <c r="D43" s="908">
        <v>0.55000000000000004</v>
      </c>
      <c r="E43" s="908">
        <v>0.28000000000000003</v>
      </c>
      <c r="F43" s="908">
        <v>0.36</v>
      </c>
      <c r="G43" s="908">
        <v>0.21</v>
      </c>
      <c r="H43" s="908">
        <v>1.34</v>
      </c>
      <c r="I43" s="872" t="s">
        <v>586</v>
      </c>
      <c r="J43" s="898" t="s">
        <v>415</v>
      </c>
      <c r="K43" s="905">
        <v>0.61</v>
      </c>
      <c r="L43" s="908">
        <v>0.73</v>
      </c>
      <c r="M43" s="908">
        <v>0.85</v>
      </c>
      <c r="N43" s="908">
        <v>0.85</v>
      </c>
      <c r="O43" s="908">
        <v>1</v>
      </c>
    </row>
    <row r="44" spans="1:15" ht="20.25" customHeight="1">
      <c r="A44" s="873"/>
      <c r="B44" s="898" t="s">
        <v>416</v>
      </c>
      <c r="C44" s="905">
        <v>0</v>
      </c>
      <c r="D44" s="908">
        <v>0.55000000000000004</v>
      </c>
      <c r="E44" s="908">
        <v>0.28000000000000003</v>
      </c>
      <c r="F44" s="908">
        <v>0.34</v>
      </c>
      <c r="G44" s="908">
        <v>0.22</v>
      </c>
      <c r="H44" s="908">
        <v>0.42</v>
      </c>
      <c r="I44" s="873"/>
      <c r="J44" s="898" t="s">
        <v>416</v>
      </c>
      <c r="K44" s="905">
        <v>0.7</v>
      </c>
      <c r="L44" s="908">
        <v>0.57999999999999996</v>
      </c>
      <c r="M44" s="908">
        <v>0.7</v>
      </c>
      <c r="N44" s="908">
        <v>0.7</v>
      </c>
      <c r="O44" s="908">
        <v>1.1299999999999999</v>
      </c>
    </row>
    <row r="45" spans="1:15" ht="20.25" customHeight="1">
      <c r="A45" s="874"/>
      <c r="B45" s="899" t="s">
        <v>612</v>
      </c>
      <c r="C45" s="895">
        <v>0.87</v>
      </c>
      <c r="D45" s="909"/>
      <c r="E45" s="926">
        <v>0.28999999999999998</v>
      </c>
      <c r="F45" s="909">
        <v>0.3</v>
      </c>
      <c r="G45" s="909">
        <v>0.19</v>
      </c>
      <c r="H45" s="909"/>
      <c r="I45" s="874"/>
      <c r="J45" s="899" t="s">
        <v>612</v>
      </c>
      <c r="K45" s="895">
        <v>0.38</v>
      </c>
      <c r="L45" s="909">
        <v>0.52</v>
      </c>
      <c r="M45" s="896">
        <v>0.77</v>
      </c>
      <c r="N45" s="909">
        <v>0.77</v>
      </c>
      <c r="O45" s="909">
        <v>0.8</v>
      </c>
    </row>
    <row r="46" spans="1:15" ht="20.25" customHeight="1">
      <c r="A46" s="871" t="s">
        <v>222</v>
      </c>
      <c r="B46" s="897" t="s">
        <v>611</v>
      </c>
      <c r="C46" s="904">
        <v>0</v>
      </c>
      <c r="D46" s="907">
        <v>2.12</v>
      </c>
      <c r="E46" s="907">
        <v>2.1800000000000002</v>
      </c>
      <c r="F46" s="907">
        <v>3.17</v>
      </c>
      <c r="G46" s="907">
        <v>8.81</v>
      </c>
      <c r="H46" s="907">
        <v>4.43</v>
      </c>
      <c r="I46" s="871" t="s">
        <v>222</v>
      </c>
      <c r="J46" s="897" t="s">
        <v>611</v>
      </c>
      <c r="K46" s="904">
        <v>3.36</v>
      </c>
      <c r="L46" s="907">
        <v>2.83</v>
      </c>
      <c r="M46" s="907">
        <v>3.01</v>
      </c>
      <c r="N46" s="907">
        <v>6.33</v>
      </c>
      <c r="O46" s="907">
        <v>3.03</v>
      </c>
    </row>
    <row r="47" spans="1:15" ht="20.25" customHeight="1">
      <c r="A47" s="872" t="s">
        <v>586</v>
      </c>
      <c r="B47" s="898" t="s">
        <v>415</v>
      </c>
      <c r="C47" s="905">
        <v>0</v>
      </c>
      <c r="D47" s="908">
        <v>2.88</v>
      </c>
      <c r="E47" s="908">
        <v>3.07</v>
      </c>
      <c r="F47" s="908">
        <v>3.15</v>
      </c>
      <c r="G47" s="908">
        <v>3.27</v>
      </c>
      <c r="H47" s="908">
        <v>3.8</v>
      </c>
      <c r="I47" s="872" t="s">
        <v>586</v>
      </c>
      <c r="J47" s="898" t="s">
        <v>415</v>
      </c>
      <c r="K47" s="905">
        <v>4.8</v>
      </c>
      <c r="L47" s="908">
        <v>3.41</v>
      </c>
      <c r="M47" s="908">
        <v>1.88</v>
      </c>
      <c r="N47" s="908">
        <v>3.63</v>
      </c>
      <c r="O47" s="908">
        <v>2.39</v>
      </c>
    </row>
    <row r="48" spans="1:15" ht="20.25" customHeight="1">
      <c r="A48" s="873"/>
      <c r="B48" s="898" t="s">
        <v>416</v>
      </c>
      <c r="C48" s="905">
        <v>0</v>
      </c>
      <c r="D48" s="908"/>
      <c r="E48" s="908">
        <v>3.18</v>
      </c>
      <c r="F48" s="908">
        <v>3.09</v>
      </c>
      <c r="G48" s="908">
        <v>5.31</v>
      </c>
      <c r="H48" s="908">
        <v>7.1</v>
      </c>
      <c r="I48" s="873"/>
      <c r="J48" s="898" t="s">
        <v>416</v>
      </c>
      <c r="K48" s="905">
        <v>3.2</v>
      </c>
      <c r="L48" s="908">
        <v>3.1</v>
      </c>
      <c r="M48" s="908">
        <v>1.97</v>
      </c>
      <c r="N48" s="908">
        <v>6.6</v>
      </c>
      <c r="O48" s="908">
        <v>2.34</v>
      </c>
    </row>
    <row r="49" spans="1:15" ht="20.25" customHeight="1">
      <c r="A49" s="874"/>
      <c r="B49" s="899" t="s">
        <v>612</v>
      </c>
      <c r="C49" s="895">
        <v>3.13</v>
      </c>
      <c r="D49" s="909"/>
      <c r="E49" s="926">
        <v>5.31</v>
      </c>
      <c r="F49" s="909">
        <v>4.07</v>
      </c>
      <c r="G49" s="909"/>
      <c r="H49" s="909"/>
      <c r="I49" s="874"/>
      <c r="J49" s="899" t="s">
        <v>612</v>
      </c>
      <c r="K49" s="895">
        <v>4.07</v>
      </c>
      <c r="L49" s="909">
        <v>2.83</v>
      </c>
      <c r="M49" s="896">
        <v>3.63</v>
      </c>
      <c r="N49" s="909">
        <v>2.98</v>
      </c>
      <c r="O49" s="909">
        <v>3.94</v>
      </c>
    </row>
    <row r="50" spans="1:15" ht="20.25" customHeight="1">
      <c r="A50" s="871" t="s">
        <v>590</v>
      </c>
      <c r="B50" s="897" t="s">
        <v>611</v>
      </c>
      <c r="C50" s="893"/>
      <c r="D50" s="907">
        <v>4970</v>
      </c>
      <c r="E50" s="907">
        <v>4180</v>
      </c>
      <c r="F50" s="907">
        <v>3900</v>
      </c>
      <c r="G50" s="907">
        <v>832</v>
      </c>
      <c r="H50" s="907">
        <v>2200</v>
      </c>
      <c r="I50" s="871" t="s">
        <v>590</v>
      </c>
      <c r="J50" s="897" t="s">
        <v>611</v>
      </c>
      <c r="K50" s="904">
        <v>2300</v>
      </c>
      <c r="L50" s="907">
        <v>2280</v>
      </c>
      <c r="M50" s="907">
        <v>2060</v>
      </c>
      <c r="N50" s="907">
        <v>2200</v>
      </c>
      <c r="O50" s="907">
        <v>2700</v>
      </c>
    </row>
    <row r="51" spans="1:15" ht="20.25" customHeight="1">
      <c r="A51" s="872"/>
      <c r="B51" s="898" t="s">
        <v>415</v>
      </c>
      <c r="C51" s="894"/>
      <c r="D51" s="908">
        <v>7620</v>
      </c>
      <c r="E51" s="908">
        <v>8700</v>
      </c>
      <c r="F51" s="908">
        <v>7690</v>
      </c>
      <c r="G51" s="908">
        <v>10430</v>
      </c>
      <c r="H51" s="908">
        <v>15870</v>
      </c>
      <c r="I51" s="872"/>
      <c r="J51" s="898" t="s">
        <v>415</v>
      </c>
      <c r="K51" s="905">
        <v>19300</v>
      </c>
      <c r="L51" s="908">
        <v>27800</v>
      </c>
      <c r="M51" s="908">
        <v>27000</v>
      </c>
      <c r="N51" s="908">
        <v>28600</v>
      </c>
      <c r="O51" s="908">
        <v>19300</v>
      </c>
    </row>
    <row r="52" spans="1:15" ht="20.25" customHeight="1">
      <c r="A52" s="873"/>
      <c r="B52" s="898" t="s">
        <v>416</v>
      </c>
      <c r="C52" s="894"/>
      <c r="D52" s="908">
        <v>7600</v>
      </c>
      <c r="E52" s="908">
        <v>9200</v>
      </c>
      <c r="F52" s="908">
        <v>7650</v>
      </c>
      <c r="G52" s="908">
        <v>9560</v>
      </c>
      <c r="H52" s="908">
        <v>16600</v>
      </c>
      <c r="I52" s="873"/>
      <c r="J52" s="898" t="s">
        <v>416</v>
      </c>
      <c r="K52" s="905">
        <v>19470</v>
      </c>
      <c r="L52" s="908">
        <v>27700</v>
      </c>
      <c r="M52" s="908">
        <v>27000</v>
      </c>
      <c r="N52" s="908">
        <v>31400</v>
      </c>
      <c r="O52" s="908">
        <v>18800</v>
      </c>
    </row>
    <row r="53" spans="1:15" ht="20.25" customHeight="1">
      <c r="A53" s="874"/>
      <c r="B53" s="899" t="s">
        <v>612</v>
      </c>
      <c r="C53" s="895"/>
      <c r="D53" s="909"/>
      <c r="E53" s="926">
        <v>51500</v>
      </c>
      <c r="F53" s="909">
        <v>73700</v>
      </c>
      <c r="G53" s="909">
        <v>80700</v>
      </c>
      <c r="H53" s="909"/>
      <c r="I53" s="874"/>
      <c r="J53" s="899" t="s">
        <v>612</v>
      </c>
      <c r="K53" s="895">
        <v>97600</v>
      </c>
      <c r="L53" s="909">
        <v>109800</v>
      </c>
      <c r="M53" s="926">
        <v>104000</v>
      </c>
      <c r="N53" s="909">
        <v>82600</v>
      </c>
      <c r="O53" s="909">
        <v>106200</v>
      </c>
    </row>
    <row r="54" spans="1:15" ht="20.25" customHeight="1">
      <c r="A54" s="871" t="s">
        <v>591</v>
      </c>
      <c r="B54" s="897" t="s">
        <v>611</v>
      </c>
      <c r="C54" s="893"/>
      <c r="D54" s="907">
        <v>16.600000000000001</v>
      </c>
      <c r="E54" s="907">
        <v>15.6</v>
      </c>
      <c r="F54" s="907">
        <v>56.1</v>
      </c>
      <c r="G54" s="907">
        <v>25.5</v>
      </c>
      <c r="H54" s="907">
        <v>52.9</v>
      </c>
      <c r="I54" s="871" t="s">
        <v>591</v>
      </c>
      <c r="J54" s="897" t="s">
        <v>611</v>
      </c>
      <c r="K54" s="904">
        <v>51.9</v>
      </c>
      <c r="L54" s="907">
        <v>30.2</v>
      </c>
      <c r="M54" s="907">
        <v>38.700000000000003</v>
      </c>
      <c r="N54" s="907">
        <v>25.4</v>
      </c>
      <c r="O54" s="907">
        <v>29.5</v>
      </c>
    </row>
    <row r="55" spans="1:15" ht="20.25" customHeight="1">
      <c r="A55" s="872"/>
      <c r="B55" s="898" t="s">
        <v>415</v>
      </c>
      <c r="C55" s="894"/>
      <c r="D55" s="908">
        <v>68.599999999999994</v>
      </c>
      <c r="E55" s="908">
        <v>112</v>
      </c>
      <c r="F55" s="908">
        <v>78.5</v>
      </c>
      <c r="G55" s="908">
        <v>43.6</v>
      </c>
      <c r="H55" s="908">
        <v>83</v>
      </c>
      <c r="I55" s="872"/>
      <c r="J55" s="898" t="s">
        <v>415</v>
      </c>
      <c r="K55" s="905">
        <v>128</v>
      </c>
      <c r="L55" s="908">
        <v>33.1</v>
      </c>
      <c r="M55" s="908">
        <v>47.5</v>
      </c>
      <c r="N55" s="908">
        <v>57.4</v>
      </c>
      <c r="O55" s="908">
        <v>27.2</v>
      </c>
    </row>
    <row r="56" spans="1:15" ht="20.25" customHeight="1">
      <c r="A56" s="873"/>
      <c r="B56" s="898" t="s">
        <v>416</v>
      </c>
      <c r="C56" s="894"/>
      <c r="D56" s="908">
        <v>112</v>
      </c>
      <c r="E56" s="908">
        <v>64</v>
      </c>
      <c r="F56" s="908">
        <v>63.6</v>
      </c>
      <c r="G56" s="908">
        <v>95.2</v>
      </c>
      <c r="H56" s="908">
        <v>57</v>
      </c>
      <c r="I56" s="873"/>
      <c r="J56" s="898" t="s">
        <v>416</v>
      </c>
      <c r="K56" s="905">
        <v>88</v>
      </c>
      <c r="L56" s="908">
        <v>31</v>
      </c>
      <c r="M56" s="908">
        <v>84.4</v>
      </c>
      <c r="N56" s="908">
        <v>191</v>
      </c>
      <c r="O56" s="908">
        <v>24.8</v>
      </c>
    </row>
    <row r="57" spans="1:15" ht="20.25" customHeight="1">
      <c r="A57" s="874"/>
      <c r="B57" s="899" t="s">
        <v>612</v>
      </c>
      <c r="C57" s="895"/>
      <c r="D57" s="909"/>
      <c r="E57" s="926">
        <v>278</v>
      </c>
      <c r="F57" s="909">
        <v>186</v>
      </c>
      <c r="G57" s="909">
        <v>555</v>
      </c>
      <c r="H57" s="909"/>
      <c r="I57" s="874"/>
      <c r="J57" s="899" t="s">
        <v>612</v>
      </c>
      <c r="K57" s="895">
        <v>97.6</v>
      </c>
      <c r="L57" s="909">
        <v>555</v>
      </c>
      <c r="M57" s="896">
        <v>292</v>
      </c>
      <c r="N57" s="909">
        <v>122</v>
      </c>
      <c r="O57" s="909">
        <v>56.6</v>
      </c>
    </row>
    <row r="58" spans="1:15" ht="20.25" customHeight="1">
      <c r="A58" s="871" t="s">
        <v>592</v>
      </c>
      <c r="B58" s="897" t="s">
        <v>611</v>
      </c>
      <c r="C58" s="893"/>
      <c r="D58" s="907">
        <v>145</v>
      </c>
      <c r="E58" s="907">
        <v>165</v>
      </c>
      <c r="F58" s="907">
        <v>146</v>
      </c>
      <c r="G58" s="907">
        <v>198</v>
      </c>
      <c r="H58" s="907">
        <v>193</v>
      </c>
      <c r="I58" s="871" t="s">
        <v>592</v>
      </c>
      <c r="J58" s="897" t="s">
        <v>611</v>
      </c>
      <c r="K58" s="904">
        <v>190</v>
      </c>
      <c r="L58" s="907">
        <v>179</v>
      </c>
      <c r="M58" s="907">
        <v>186</v>
      </c>
      <c r="N58" s="907">
        <v>180</v>
      </c>
      <c r="O58" s="907">
        <v>200</v>
      </c>
    </row>
    <row r="59" spans="1:15" ht="20.25" customHeight="1">
      <c r="A59" s="872" t="s">
        <v>586</v>
      </c>
      <c r="B59" s="898" t="s">
        <v>415</v>
      </c>
      <c r="C59" s="894"/>
      <c r="D59" s="908">
        <v>206</v>
      </c>
      <c r="E59" s="908">
        <v>204</v>
      </c>
      <c r="F59" s="908">
        <v>206</v>
      </c>
      <c r="G59" s="908">
        <v>206</v>
      </c>
      <c r="H59" s="908">
        <v>215</v>
      </c>
      <c r="I59" s="872" t="s">
        <v>586</v>
      </c>
      <c r="J59" s="898" t="s">
        <v>415</v>
      </c>
      <c r="K59" s="905">
        <v>226</v>
      </c>
      <c r="L59" s="908">
        <v>243</v>
      </c>
      <c r="M59" s="908">
        <v>220</v>
      </c>
      <c r="N59" s="908">
        <v>220</v>
      </c>
      <c r="O59" s="908">
        <v>184</v>
      </c>
    </row>
    <row r="60" spans="1:15" ht="20.25" customHeight="1">
      <c r="A60" s="873"/>
      <c r="B60" s="898" t="s">
        <v>416</v>
      </c>
      <c r="C60" s="894"/>
      <c r="D60" s="908">
        <v>206</v>
      </c>
      <c r="E60" s="908">
        <v>194</v>
      </c>
      <c r="F60" s="908">
        <v>213</v>
      </c>
      <c r="G60" s="908">
        <v>215</v>
      </c>
      <c r="H60" s="908">
        <v>196</v>
      </c>
      <c r="I60" s="873"/>
      <c r="J60" s="898" t="s">
        <v>416</v>
      </c>
      <c r="K60" s="905">
        <v>238</v>
      </c>
      <c r="L60" s="908">
        <v>243</v>
      </c>
      <c r="M60" s="908">
        <v>240</v>
      </c>
      <c r="N60" s="908">
        <v>210</v>
      </c>
      <c r="O60" s="908">
        <v>190</v>
      </c>
    </row>
    <row r="61" spans="1:15" ht="20.25" customHeight="1">
      <c r="A61" s="874"/>
      <c r="B61" s="899" t="s">
        <v>612</v>
      </c>
      <c r="C61" s="895"/>
      <c r="D61" s="909"/>
      <c r="E61" s="926">
        <v>194</v>
      </c>
      <c r="F61" s="909">
        <v>213</v>
      </c>
      <c r="G61" s="909">
        <v>131</v>
      </c>
      <c r="H61" s="909"/>
      <c r="I61" s="874"/>
      <c r="J61" s="899" t="s">
        <v>612</v>
      </c>
      <c r="K61" s="895">
        <v>198</v>
      </c>
      <c r="L61" s="909">
        <v>171</v>
      </c>
      <c r="M61" s="896">
        <v>202</v>
      </c>
      <c r="N61" s="909">
        <v>190</v>
      </c>
      <c r="O61" s="909">
        <v>194</v>
      </c>
    </row>
    <row r="62" spans="1:15" ht="20.25" customHeight="1">
      <c r="A62" s="871" t="s">
        <v>211</v>
      </c>
      <c r="B62" s="897" t="s">
        <v>611</v>
      </c>
      <c r="C62" s="893"/>
      <c r="D62" s="907">
        <v>8.5</v>
      </c>
      <c r="E62" s="907">
        <v>7.9</v>
      </c>
      <c r="F62" s="907">
        <v>10.5</v>
      </c>
      <c r="G62" s="907">
        <v>3.6</v>
      </c>
      <c r="H62" s="907">
        <v>5</v>
      </c>
      <c r="I62" s="871" t="s">
        <v>211</v>
      </c>
      <c r="J62" s="897" t="s">
        <v>611</v>
      </c>
      <c r="K62" s="904">
        <v>5</v>
      </c>
      <c r="L62" s="907">
        <v>6.9</v>
      </c>
      <c r="M62" s="907">
        <v>4.0999999999999996</v>
      </c>
      <c r="N62" s="907">
        <v>6.4</v>
      </c>
      <c r="O62" s="907">
        <v>7.5</v>
      </c>
    </row>
    <row r="63" spans="1:15" ht="20.25" customHeight="1">
      <c r="A63" s="872" t="s">
        <v>586</v>
      </c>
      <c r="B63" s="898" t="s">
        <v>415</v>
      </c>
      <c r="C63" s="894"/>
      <c r="D63" s="908">
        <v>17</v>
      </c>
      <c r="E63" s="908">
        <v>17.600000000000001</v>
      </c>
      <c r="F63" s="908">
        <v>16.2</v>
      </c>
      <c r="G63" s="908">
        <v>32</v>
      </c>
      <c r="H63" s="908">
        <v>40</v>
      </c>
      <c r="I63" s="872" t="s">
        <v>586</v>
      </c>
      <c r="J63" s="898" t="s">
        <v>415</v>
      </c>
      <c r="K63" s="905">
        <v>70</v>
      </c>
      <c r="L63" s="908">
        <v>240</v>
      </c>
      <c r="M63" s="908">
        <v>150</v>
      </c>
      <c r="N63" s="908">
        <v>160</v>
      </c>
      <c r="O63" s="908">
        <v>80</v>
      </c>
    </row>
    <row r="64" spans="1:15" ht="20.25" customHeight="1">
      <c r="A64" s="873"/>
      <c r="B64" s="898" t="s">
        <v>416</v>
      </c>
      <c r="C64" s="894"/>
      <c r="D64" s="908">
        <v>15.6</v>
      </c>
      <c r="E64" s="908">
        <v>19.2</v>
      </c>
      <c r="F64" s="908">
        <v>15.6</v>
      </c>
      <c r="G64" s="908">
        <v>28</v>
      </c>
      <c r="H64" s="908">
        <v>80</v>
      </c>
      <c r="I64" s="873"/>
      <c r="J64" s="898" t="s">
        <v>416</v>
      </c>
      <c r="K64" s="905">
        <v>80</v>
      </c>
      <c r="L64" s="908">
        <v>210</v>
      </c>
      <c r="M64" s="908">
        <v>130</v>
      </c>
      <c r="N64" s="908">
        <v>190</v>
      </c>
      <c r="O64" s="908">
        <v>80</v>
      </c>
    </row>
    <row r="65" spans="1:15" ht="20.25" customHeight="1">
      <c r="A65" s="874"/>
      <c r="B65" s="899" t="s">
        <v>612</v>
      </c>
      <c r="C65" s="895"/>
      <c r="D65" s="909"/>
      <c r="E65" s="926">
        <v>300</v>
      </c>
      <c r="F65" s="909">
        <v>580</v>
      </c>
      <c r="G65" s="909">
        <v>470</v>
      </c>
      <c r="H65" s="909"/>
      <c r="I65" s="874"/>
      <c r="J65" s="899" t="s">
        <v>612</v>
      </c>
      <c r="K65" s="895">
        <v>620</v>
      </c>
      <c r="L65" s="909">
        <v>570</v>
      </c>
      <c r="M65" s="896">
        <v>460</v>
      </c>
      <c r="N65" s="909">
        <v>400</v>
      </c>
      <c r="O65" s="909">
        <v>790</v>
      </c>
    </row>
    <row r="66" spans="1:15" ht="20.25" customHeight="1">
      <c r="A66" s="872" t="s">
        <v>209</v>
      </c>
      <c r="B66" s="915" t="s">
        <v>611</v>
      </c>
      <c r="C66" s="917"/>
      <c r="D66" s="916">
        <v>1160</v>
      </c>
      <c r="E66" s="916">
        <v>890</v>
      </c>
      <c r="F66" s="916">
        <v>750</v>
      </c>
      <c r="G66" s="916">
        <v>400</v>
      </c>
      <c r="H66" s="916">
        <v>400</v>
      </c>
      <c r="I66" s="872" t="s">
        <v>209</v>
      </c>
      <c r="J66" s="915" t="s">
        <v>611</v>
      </c>
      <c r="K66" s="904">
        <v>410</v>
      </c>
      <c r="L66" s="907">
        <v>360</v>
      </c>
      <c r="M66" s="907">
        <v>280</v>
      </c>
      <c r="N66" s="907">
        <v>300</v>
      </c>
      <c r="O66" s="907">
        <v>400</v>
      </c>
    </row>
    <row r="67" spans="1:15" ht="20.25" customHeight="1">
      <c r="A67" s="872" t="s">
        <v>586</v>
      </c>
      <c r="B67" s="898" t="s">
        <v>415</v>
      </c>
      <c r="C67" s="894"/>
      <c r="D67" s="908">
        <v>1860</v>
      </c>
      <c r="E67" s="908">
        <v>1920</v>
      </c>
      <c r="F67" s="908">
        <v>1480</v>
      </c>
      <c r="G67" s="908">
        <v>5000</v>
      </c>
      <c r="H67" s="908">
        <v>4000</v>
      </c>
      <c r="I67" s="872" t="s">
        <v>586</v>
      </c>
      <c r="J67" s="898" t="s">
        <v>415</v>
      </c>
      <c r="K67" s="905">
        <v>4800</v>
      </c>
      <c r="L67" s="908">
        <v>8800</v>
      </c>
      <c r="M67" s="908">
        <v>8200</v>
      </c>
      <c r="N67" s="908">
        <v>9200</v>
      </c>
      <c r="O67" s="908">
        <v>5200</v>
      </c>
    </row>
    <row r="68" spans="1:15" ht="20.25" customHeight="1">
      <c r="A68" s="873"/>
      <c r="B68" s="898" t="s">
        <v>416</v>
      </c>
      <c r="C68" s="894"/>
      <c r="D68" s="908">
        <v>1800</v>
      </c>
      <c r="E68" s="908">
        <v>2100</v>
      </c>
      <c r="F68" s="908">
        <v>1410</v>
      </c>
      <c r="G68" s="908">
        <v>1600</v>
      </c>
      <c r="H68" s="908">
        <v>4400</v>
      </c>
      <c r="I68" s="873"/>
      <c r="J68" s="898" t="s">
        <v>416</v>
      </c>
      <c r="K68" s="905">
        <v>5200</v>
      </c>
      <c r="L68" s="908">
        <v>8200</v>
      </c>
      <c r="M68" s="908">
        <v>8000</v>
      </c>
      <c r="N68" s="908">
        <v>10200</v>
      </c>
      <c r="O68" s="908">
        <v>4800</v>
      </c>
    </row>
    <row r="69" spans="1:15" ht="20.25" customHeight="1" thickBot="1">
      <c r="A69" s="875"/>
      <c r="B69" s="906" t="s">
        <v>612</v>
      </c>
      <c r="C69" s="914"/>
      <c r="D69" s="910"/>
      <c r="E69" s="968">
        <v>12000</v>
      </c>
      <c r="F69" s="910">
        <v>16000</v>
      </c>
      <c r="G69" s="910">
        <v>19800</v>
      </c>
      <c r="H69" s="910"/>
      <c r="I69" s="875"/>
      <c r="J69" s="906" t="s">
        <v>612</v>
      </c>
      <c r="K69" s="914">
        <v>27000</v>
      </c>
      <c r="L69" s="910">
        <v>29800</v>
      </c>
      <c r="M69" s="968">
        <v>27600</v>
      </c>
      <c r="N69" s="910">
        <v>21000</v>
      </c>
      <c r="O69" s="910">
        <v>25200</v>
      </c>
    </row>
    <row r="70" spans="1:15" ht="20.25" customHeight="1" thickTop="1">
      <c r="A70" s="878"/>
      <c r="B70" s="880"/>
      <c r="C70" s="881"/>
      <c r="D70" s="881"/>
      <c r="E70" s="881"/>
      <c r="F70" s="881"/>
      <c r="G70" s="881"/>
      <c r="H70" s="877" t="s">
        <v>113</v>
      </c>
      <c r="I70" s="878"/>
      <c r="J70" s="880"/>
      <c r="K70" s="881"/>
      <c r="L70" s="881"/>
      <c r="M70" s="881"/>
      <c r="N70" s="881"/>
      <c r="O70" s="877"/>
    </row>
    <row r="71" spans="1:15" ht="20.25" customHeight="1">
      <c r="A71" s="878"/>
      <c r="B71" s="880"/>
      <c r="C71" s="881"/>
      <c r="D71" s="881"/>
      <c r="E71" s="881"/>
      <c r="F71" s="881"/>
      <c r="G71" s="881"/>
      <c r="H71" s="881"/>
      <c r="I71" s="1004" t="s">
        <v>417</v>
      </c>
      <c r="J71" s="1004"/>
      <c r="K71" s="1004"/>
      <c r="L71" s="1004"/>
      <c r="M71" s="1004"/>
      <c r="N71" s="1004"/>
      <c r="O71" s="881"/>
    </row>
    <row r="72" spans="1:15" ht="14.25" customHeight="1">
      <c r="A72" s="878"/>
      <c r="B72" s="880"/>
      <c r="C72" s="881"/>
      <c r="D72" s="881"/>
      <c r="E72" s="881"/>
      <c r="F72" s="881"/>
      <c r="G72" s="881"/>
      <c r="H72" s="881"/>
      <c r="I72" s="842"/>
      <c r="J72" s="842"/>
      <c r="K72" s="842"/>
      <c r="L72" s="842"/>
      <c r="M72" s="842"/>
      <c r="N72" s="842"/>
      <c r="O72" s="881"/>
    </row>
    <row r="73" spans="1:15" ht="20.25" customHeight="1">
      <c r="A73" s="1046" t="s">
        <v>264</v>
      </c>
      <c r="B73" s="1046"/>
      <c r="C73" s="1046"/>
      <c r="D73" s="1046"/>
      <c r="E73" s="1046"/>
      <c r="F73" s="139"/>
      <c r="G73" s="139"/>
      <c r="H73" s="139">
        <v>66</v>
      </c>
      <c r="I73" s="1046" t="s">
        <v>264</v>
      </c>
      <c r="J73" s="1046"/>
      <c r="K73" s="1046"/>
      <c r="L73" s="1046"/>
      <c r="M73" s="1046"/>
      <c r="N73" s="139"/>
      <c r="O73" s="139">
        <v>67</v>
      </c>
    </row>
  </sheetData>
  <mergeCells count="13">
    <mergeCell ref="I73:M73"/>
    <mergeCell ref="A1:H1"/>
    <mergeCell ref="A2:B2"/>
    <mergeCell ref="A34:E34"/>
    <mergeCell ref="A35:H35"/>
    <mergeCell ref="A36:B36"/>
    <mergeCell ref="A73:E73"/>
    <mergeCell ref="I71:N71"/>
    <mergeCell ref="I1:O1"/>
    <mergeCell ref="I2:J2"/>
    <mergeCell ref="I34:M34"/>
    <mergeCell ref="I35:O35"/>
    <mergeCell ref="I36:J36"/>
  </mergeCells>
  <printOptions horizontalCentered="1"/>
  <pageMargins left="0.45" right="0.45" top="0.5" bottom="0.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P109"/>
  <sheetViews>
    <sheetView rightToLeft="1" view="pageBreakPreview" zoomScaleNormal="100" zoomScaleSheetLayoutView="100" workbookViewId="0">
      <selection activeCell="F30" sqref="F30"/>
    </sheetView>
  </sheetViews>
  <sheetFormatPr defaultRowHeight="15"/>
  <cols>
    <col min="1" max="1" width="12" style="672" customWidth="1"/>
    <col min="2" max="2" width="11.28515625" style="921" customWidth="1"/>
    <col min="3" max="8" width="11.28515625" style="672" customWidth="1"/>
    <col min="9" max="9" width="12" style="672" customWidth="1"/>
    <col min="10" max="10" width="12.28515625" style="868" customWidth="1"/>
    <col min="11" max="15" width="12.28515625" style="672" customWidth="1"/>
  </cols>
  <sheetData>
    <row r="1" spans="1:16" ht="23.25" customHeight="1">
      <c r="A1" s="1177" t="s">
        <v>461</v>
      </c>
      <c r="B1" s="1177"/>
      <c r="C1" s="1177"/>
      <c r="D1" s="1177"/>
      <c r="E1" s="1177"/>
      <c r="F1" s="1177"/>
      <c r="G1" s="1177"/>
      <c r="H1" s="1177"/>
      <c r="I1" s="1177" t="s">
        <v>461</v>
      </c>
      <c r="J1" s="1177"/>
      <c r="K1" s="1177"/>
      <c r="L1" s="1177"/>
      <c r="M1" s="1177"/>
      <c r="N1" s="1177"/>
      <c r="O1" s="1177"/>
    </row>
    <row r="2" spans="1:16" ht="23.25" customHeight="1" thickBot="1">
      <c r="A2" s="1178" t="s">
        <v>665</v>
      </c>
      <c r="B2" s="1178"/>
      <c r="C2" s="854"/>
      <c r="D2" s="854"/>
      <c r="E2" s="854"/>
      <c r="F2" s="854"/>
      <c r="G2" s="854"/>
      <c r="H2" s="854"/>
      <c r="I2" s="1178" t="s">
        <v>666</v>
      </c>
      <c r="J2" s="1178"/>
      <c r="K2" s="854"/>
      <c r="L2" s="854"/>
      <c r="M2" s="854"/>
      <c r="N2" s="854"/>
      <c r="O2" s="854"/>
    </row>
    <row r="3" spans="1:16" ht="23.25" customHeight="1" thickTop="1">
      <c r="A3" s="882" t="s">
        <v>226</v>
      </c>
      <c r="B3" s="919" t="s">
        <v>0</v>
      </c>
      <c r="C3" s="967" t="s">
        <v>15</v>
      </c>
      <c r="D3" s="967" t="s">
        <v>16</v>
      </c>
      <c r="E3" s="967" t="s">
        <v>613</v>
      </c>
      <c r="F3" s="967" t="s">
        <v>18</v>
      </c>
      <c r="G3" s="967" t="s">
        <v>607</v>
      </c>
      <c r="H3" s="967" t="s">
        <v>20</v>
      </c>
      <c r="I3" s="882" t="s">
        <v>226</v>
      </c>
      <c r="J3" s="882" t="s">
        <v>0</v>
      </c>
      <c r="K3" s="967" t="s">
        <v>582</v>
      </c>
      <c r="L3" s="967" t="s">
        <v>583</v>
      </c>
      <c r="M3" s="967" t="s">
        <v>608</v>
      </c>
      <c r="N3" s="967" t="s">
        <v>609</v>
      </c>
      <c r="O3" s="967" t="s">
        <v>610</v>
      </c>
    </row>
    <row r="4" spans="1:16" ht="22.5" customHeight="1">
      <c r="A4" s="871" t="s">
        <v>414</v>
      </c>
      <c r="B4" s="897" t="s">
        <v>413</v>
      </c>
      <c r="C4" s="904">
        <v>1280</v>
      </c>
      <c r="D4" s="907">
        <v>1040</v>
      </c>
      <c r="E4" s="907">
        <v>1160</v>
      </c>
      <c r="F4" s="907">
        <v>1280</v>
      </c>
      <c r="G4" s="907">
        <v>1400</v>
      </c>
      <c r="H4" s="907">
        <v>1600</v>
      </c>
      <c r="I4" s="871" t="s">
        <v>414</v>
      </c>
      <c r="J4" s="897" t="s">
        <v>413</v>
      </c>
      <c r="K4" s="904"/>
      <c r="L4" s="907"/>
      <c r="M4" s="907"/>
      <c r="N4" s="907"/>
      <c r="O4" s="907"/>
      <c r="P4" s="907"/>
    </row>
    <row r="5" spans="1:16" ht="22.5" customHeight="1">
      <c r="A5" s="872" t="s">
        <v>586</v>
      </c>
      <c r="B5" s="898" t="s">
        <v>615</v>
      </c>
      <c r="C5" s="905">
        <v>1400</v>
      </c>
      <c r="D5" s="908">
        <v>1200</v>
      </c>
      <c r="E5" s="908">
        <v>1480</v>
      </c>
      <c r="F5" s="908">
        <v>1800</v>
      </c>
      <c r="G5" s="908">
        <v>640</v>
      </c>
      <c r="H5" s="908">
        <v>1040</v>
      </c>
      <c r="I5" s="872" t="s">
        <v>586</v>
      </c>
      <c r="J5" s="898" t="s">
        <v>615</v>
      </c>
      <c r="K5" s="905">
        <v>2160</v>
      </c>
      <c r="L5" s="908">
        <v>3400</v>
      </c>
      <c r="M5" s="908">
        <v>680</v>
      </c>
      <c r="N5" s="908">
        <v>2240</v>
      </c>
      <c r="O5" s="908">
        <v>1460</v>
      </c>
      <c r="P5" s="908"/>
    </row>
    <row r="6" spans="1:16" ht="22.5" customHeight="1">
      <c r="A6" s="873"/>
      <c r="B6" s="898" t="s">
        <v>616</v>
      </c>
      <c r="C6" s="905">
        <v>1600</v>
      </c>
      <c r="D6" s="908">
        <v>2000</v>
      </c>
      <c r="E6" s="908">
        <v>1720</v>
      </c>
      <c r="F6" s="908">
        <v>2200</v>
      </c>
      <c r="G6" s="908">
        <v>2400</v>
      </c>
      <c r="H6" s="908">
        <v>2040</v>
      </c>
      <c r="I6" s="873"/>
      <c r="J6" s="898" t="s">
        <v>616</v>
      </c>
      <c r="K6" s="905">
        <v>1600</v>
      </c>
      <c r="L6" s="908">
        <v>1800</v>
      </c>
      <c r="M6" s="908">
        <v>2400</v>
      </c>
      <c r="N6" s="908">
        <v>2360</v>
      </c>
      <c r="O6" s="908">
        <v>2380</v>
      </c>
      <c r="P6" s="908"/>
    </row>
    <row r="7" spans="1:16" ht="22.5" customHeight="1">
      <c r="A7" s="873"/>
      <c r="B7" s="898" t="s">
        <v>617</v>
      </c>
      <c r="C7" s="908">
        <v>2800</v>
      </c>
      <c r="D7" s="925">
        <v>3400</v>
      </c>
      <c r="E7" s="908">
        <v>2000</v>
      </c>
      <c r="F7" s="908">
        <v>3400</v>
      </c>
      <c r="G7" s="908">
        <v>3120</v>
      </c>
      <c r="H7" s="908">
        <v>1520</v>
      </c>
      <c r="I7" s="873"/>
      <c r="J7" s="898" t="s">
        <v>617</v>
      </c>
      <c r="K7" s="908">
        <v>3200</v>
      </c>
      <c r="L7" s="925">
        <v>3600</v>
      </c>
      <c r="M7" s="908">
        <v>4800</v>
      </c>
      <c r="N7" s="908">
        <v>2480</v>
      </c>
      <c r="O7" s="908">
        <v>3640</v>
      </c>
      <c r="P7" s="918"/>
    </row>
    <row r="8" spans="1:16" ht="22.5" customHeight="1">
      <c r="A8" s="873"/>
      <c r="B8" s="898" t="s">
        <v>618</v>
      </c>
      <c r="C8" s="908"/>
      <c r="D8" s="925"/>
      <c r="E8" s="908"/>
      <c r="F8" s="908"/>
      <c r="G8" s="908"/>
      <c r="H8" s="908"/>
      <c r="I8" s="873"/>
      <c r="J8" s="898" t="s">
        <v>618</v>
      </c>
      <c r="K8" s="908">
        <v>1600</v>
      </c>
      <c r="L8" s="925">
        <v>1760</v>
      </c>
      <c r="M8" s="908">
        <v>880</v>
      </c>
      <c r="N8" s="908">
        <v>1080</v>
      </c>
      <c r="O8" s="908">
        <v>980</v>
      </c>
      <c r="P8" s="918"/>
    </row>
    <row r="9" spans="1:16" ht="22.5" customHeight="1">
      <c r="A9" s="874"/>
      <c r="B9" s="899" t="s">
        <v>619</v>
      </c>
      <c r="C9" s="909"/>
      <c r="D9" s="926"/>
      <c r="E9" s="909"/>
      <c r="F9" s="909"/>
      <c r="G9" s="909"/>
      <c r="H9" s="909"/>
      <c r="I9" s="874"/>
      <c r="J9" s="899" t="s">
        <v>619</v>
      </c>
      <c r="K9" s="909">
        <v>1640</v>
      </c>
      <c r="L9" s="926">
        <v>1680</v>
      </c>
      <c r="M9" s="909">
        <v>1080</v>
      </c>
      <c r="N9" s="909">
        <v>1160</v>
      </c>
      <c r="O9" s="909">
        <v>1120</v>
      </c>
      <c r="P9" s="896"/>
    </row>
    <row r="10" spans="1:16" ht="22.5" customHeight="1">
      <c r="A10" s="871" t="s">
        <v>203</v>
      </c>
      <c r="B10" s="897" t="s">
        <v>413</v>
      </c>
      <c r="C10" s="904">
        <v>256</v>
      </c>
      <c r="D10" s="907">
        <v>192</v>
      </c>
      <c r="E10" s="907">
        <v>256</v>
      </c>
      <c r="F10" s="907">
        <v>256</v>
      </c>
      <c r="G10" s="907">
        <v>192</v>
      </c>
      <c r="H10" s="907">
        <v>352</v>
      </c>
      <c r="I10" s="871" t="s">
        <v>203</v>
      </c>
      <c r="J10" s="897" t="s">
        <v>413</v>
      </c>
      <c r="K10" s="904"/>
      <c r="L10" s="907"/>
      <c r="M10" s="907"/>
      <c r="N10" s="907"/>
      <c r="O10" s="907"/>
    </row>
    <row r="11" spans="1:16" ht="22.5" customHeight="1">
      <c r="A11" s="872" t="s">
        <v>586</v>
      </c>
      <c r="B11" s="898" t="s">
        <v>615</v>
      </c>
      <c r="C11" s="905">
        <v>240</v>
      </c>
      <c r="D11" s="908">
        <v>224</v>
      </c>
      <c r="E11" s="908">
        <v>336</v>
      </c>
      <c r="F11" s="908">
        <v>320</v>
      </c>
      <c r="G11" s="908">
        <v>128</v>
      </c>
      <c r="H11" s="908">
        <v>176</v>
      </c>
      <c r="I11" s="872" t="s">
        <v>586</v>
      </c>
      <c r="J11" s="898" t="s">
        <v>615</v>
      </c>
      <c r="K11" s="905">
        <v>336</v>
      </c>
      <c r="L11" s="908">
        <v>400</v>
      </c>
      <c r="M11" s="908">
        <v>160</v>
      </c>
      <c r="N11" s="908">
        <v>416</v>
      </c>
      <c r="O11" s="908">
        <v>288</v>
      </c>
    </row>
    <row r="12" spans="1:16" ht="22.5" customHeight="1">
      <c r="A12" s="873"/>
      <c r="B12" s="898" t="s">
        <v>616</v>
      </c>
      <c r="C12" s="905">
        <v>416</v>
      </c>
      <c r="D12" s="908">
        <v>480</v>
      </c>
      <c r="E12" s="908">
        <v>416</v>
      </c>
      <c r="F12" s="908">
        <v>469</v>
      </c>
      <c r="G12" s="908">
        <v>288</v>
      </c>
      <c r="H12" s="908">
        <v>352</v>
      </c>
      <c r="I12" s="873"/>
      <c r="J12" s="898" t="s">
        <v>616</v>
      </c>
      <c r="K12" s="905">
        <v>320</v>
      </c>
      <c r="L12" s="908">
        <v>256</v>
      </c>
      <c r="M12" s="908">
        <v>400</v>
      </c>
      <c r="N12" s="908">
        <v>432</v>
      </c>
      <c r="O12" s="908">
        <v>416</v>
      </c>
    </row>
    <row r="13" spans="1:16" ht="22.5" customHeight="1">
      <c r="A13" s="873"/>
      <c r="B13" s="898" t="s">
        <v>617</v>
      </c>
      <c r="C13" s="908">
        <v>480</v>
      </c>
      <c r="D13" s="925">
        <v>560</v>
      </c>
      <c r="E13" s="908">
        <v>480</v>
      </c>
      <c r="F13" s="908">
        <v>448</v>
      </c>
      <c r="G13" s="908">
        <v>320</v>
      </c>
      <c r="H13" s="908">
        <v>208</v>
      </c>
      <c r="I13" s="873"/>
      <c r="J13" s="898" t="s">
        <v>617</v>
      </c>
      <c r="K13" s="908">
        <v>560</v>
      </c>
      <c r="L13" s="925">
        <v>432</v>
      </c>
      <c r="M13" s="908">
        <v>720</v>
      </c>
      <c r="N13" s="908">
        <v>348</v>
      </c>
      <c r="O13" s="908">
        <v>534</v>
      </c>
    </row>
    <row r="14" spans="1:16" ht="22.5" customHeight="1">
      <c r="A14" s="873"/>
      <c r="B14" s="898" t="s">
        <v>618</v>
      </c>
      <c r="C14" s="908"/>
      <c r="D14" s="925"/>
      <c r="E14" s="908"/>
      <c r="F14" s="908"/>
      <c r="G14" s="908"/>
      <c r="H14" s="908"/>
      <c r="I14" s="873"/>
      <c r="J14" s="898" t="s">
        <v>618</v>
      </c>
      <c r="K14" s="908">
        <v>272</v>
      </c>
      <c r="L14" s="925">
        <v>240</v>
      </c>
      <c r="M14" s="908">
        <v>176</v>
      </c>
      <c r="N14" s="908">
        <v>240</v>
      </c>
      <c r="O14" s="908">
        <v>208</v>
      </c>
    </row>
    <row r="15" spans="1:16" ht="22.5" customHeight="1">
      <c r="A15" s="874"/>
      <c r="B15" s="899" t="s">
        <v>619</v>
      </c>
      <c r="C15" s="909"/>
      <c r="D15" s="926"/>
      <c r="E15" s="909"/>
      <c r="F15" s="909"/>
      <c r="G15" s="909"/>
      <c r="H15" s="909"/>
      <c r="I15" s="874"/>
      <c r="J15" s="899" t="s">
        <v>619</v>
      </c>
      <c r="K15" s="909">
        <v>288</v>
      </c>
      <c r="L15" s="926">
        <v>224</v>
      </c>
      <c r="M15" s="909">
        <v>232</v>
      </c>
      <c r="N15" s="909">
        <v>304</v>
      </c>
      <c r="O15" s="909">
        <v>268</v>
      </c>
    </row>
    <row r="16" spans="1:16" ht="22.5" customHeight="1">
      <c r="A16" s="871" t="s">
        <v>205</v>
      </c>
      <c r="B16" s="897" t="s">
        <v>413</v>
      </c>
      <c r="C16" s="904">
        <v>160</v>
      </c>
      <c r="D16" s="907">
        <v>140</v>
      </c>
      <c r="E16" s="907">
        <v>130</v>
      </c>
      <c r="F16" s="907">
        <v>160</v>
      </c>
      <c r="G16" s="907">
        <v>230</v>
      </c>
      <c r="H16" s="907">
        <v>170</v>
      </c>
      <c r="I16" s="871" t="s">
        <v>205</v>
      </c>
      <c r="J16" s="897" t="s">
        <v>413</v>
      </c>
      <c r="K16" s="904"/>
      <c r="L16" s="907"/>
      <c r="M16" s="907"/>
      <c r="N16" s="907"/>
      <c r="O16" s="907"/>
    </row>
    <row r="17" spans="1:15" ht="22.5" customHeight="1">
      <c r="A17" s="872" t="s">
        <v>586</v>
      </c>
      <c r="B17" s="898" t="s">
        <v>615</v>
      </c>
      <c r="C17" s="905">
        <v>200</v>
      </c>
      <c r="D17" s="908">
        <v>160</v>
      </c>
      <c r="E17" s="908">
        <v>160</v>
      </c>
      <c r="F17" s="908">
        <v>250</v>
      </c>
      <c r="G17" s="908">
        <v>80</v>
      </c>
      <c r="H17" s="908">
        <v>150</v>
      </c>
      <c r="I17" s="872" t="s">
        <v>586</v>
      </c>
      <c r="J17" s="898" t="s">
        <v>615</v>
      </c>
      <c r="K17" s="905">
        <v>330</v>
      </c>
      <c r="L17" s="908">
        <v>600</v>
      </c>
      <c r="M17" s="908">
        <v>70</v>
      </c>
      <c r="N17" s="908">
        <v>300</v>
      </c>
      <c r="O17" s="908">
        <v>185</v>
      </c>
    </row>
    <row r="18" spans="1:15" ht="22.5" customHeight="1">
      <c r="A18" s="873"/>
      <c r="B18" s="898" t="s">
        <v>616</v>
      </c>
      <c r="C18" s="905">
        <v>140</v>
      </c>
      <c r="D18" s="908">
        <v>200</v>
      </c>
      <c r="E18" s="908">
        <v>170</v>
      </c>
      <c r="F18" s="908">
        <v>240</v>
      </c>
      <c r="G18" s="908">
        <v>420</v>
      </c>
      <c r="H18" s="908">
        <v>290</v>
      </c>
      <c r="I18" s="873"/>
      <c r="J18" s="898" t="s">
        <v>616</v>
      </c>
      <c r="K18" s="905">
        <v>200</v>
      </c>
      <c r="L18" s="908">
        <v>290</v>
      </c>
      <c r="M18" s="908">
        <v>350</v>
      </c>
      <c r="N18" s="908">
        <v>320</v>
      </c>
      <c r="O18" s="908">
        <v>335</v>
      </c>
    </row>
    <row r="19" spans="1:15" ht="22.5" customHeight="1">
      <c r="A19" s="873"/>
      <c r="B19" s="898" t="s">
        <v>617</v>
      </c>
      <c r="C19" s="908">
        <v>400</v>
      </c>
      <c r="D19" s="925">
        <v>500</v>
      </c>
      <c r="E19" s="908">
        <v>200</v>
      </c>
      <c r="F19" s="908">
        <v>520</v>
      </c>
      <c r="G19" s="908">
        <v>580</v>
      </c>
      <c r="H19" s="908">
        <v>250</v>
      </c>
      <c r="I19" s="873"/>
      <c r="J19" s="898" t="s">
        <v>617</v>
      </c>
      <c r="K19" s="908">
        <v>450</v>
      </c>
      <c r="L19" s="925">
        <v>630</v>
      </c>
      <c r="M19" s="908">
        <v>750</v>
      </c>
      <c r="N19" s="908">
        <v>380</v>
      </c>
      <c r="O19" s="908">
        <v>565</v>
      </c>
    </row>
    <row r="20" spans="1:15" ht="22.5" customHeight="1">
      <c r="A20" s="873"/>
      <c r="B20" s="898" t="s">
        <v>618</v>
      </c>
      <c r="C20" s="908"/>
      <c r="D20" s="925"/>
      <c r="E20" s="908"/>
      <c r="F20" s="908"/>
      <c r="G20" s="908"/>
      <c r="H20" s="908"/>
      <c r="I20" s="873"/>
      <c r="J20" s="898" t="s">
        <v>618</v>
      </c>
      <c r="K20" s="908">
        <v>230</v>
      </c>
      <c r="L20" s="925">
        <v>290</v>
      </c>
      <c r="M20" s="908">
        <v>100</v>
      </c>
      <c r="N20" s="908">
        <v>120</v>
      </c>
      <c r="O20" s="908">
        <v>110</v>
      </c>
    </row>
    <row r="21" spans="1:15" ht="22.5" customHeight="1">
      <c r="A21" s="874"/>
      <c r="B21" s="899" t="s">
        <v>619</v>
      </c>
      <c r="C21" s="909"/>
      <c r="D21" s="926"/>
      <c r="E21" s="909"/>
      <c r="F21" s="909"/>
      <c r="G21" s="909"/>
      <c r="H21" s="909"/>
      <c r="I21" s="874"/>
      <c r="J21" s="899" t="s">
        <v>619</v>
      </c>
      <c r="K21" s="909">
        <v>230</v>
      </c>
      <c r="L21" s="926">
        <v>280</v>
      </c>
      <c r="M21" s="909">
        <v>125</v>
      </c>
      <c r="N21" s="909">
        <v>100</v>
      </c>
      <c r="O21" s="909">
        <v>112.5</v>
      </c>
    </row>
    <row r="22" spans="1:15" ht="22.5" customHeight="1">
      <c r="A22" s="871" t="s">
        <v>201</v>
      </c>
      <c r="B22" s="897" t="s">
        <v>413</v>
      </c>
      <c r="C22" s="904">
        <v>780</v>
      </c>
      <c r="D22" s="907">
        <v>980</v>
      </c>
      <c r="E22" s="907">
        <v>800</v>
      </c>
      <c r="F22" s="907">
        <v>1030</v>
      </c>
      <c r="G22" s="907">
        <v>1320</v>
      </c>
      <c r="H22" s="907">
        <v>2000</v>
      </c>
      <c r="I22" s="871" t="s">
        <v>201</v>
      </c>
      <c r="J22" s="897" t="s">
        <v>413</v>
      </c>
      <c r="K22" s="904"/>
      <c r="L22" s="907"/>
      <c r="M22" s="907"/>
      <c r="N22" s="907"/>
      <c r="O22" s="907"/>
    </row>
    <row r="23" spans="1:15" ht="22.5" customHeight="1">
      <c r="A23" s="872" t="s">
        <v>586</v>
      </c>
      <c r="B23" s="898" t="s">
        <v>615</v>
      </c>
      <c r="C23" s="905">
        <v>800</v>
      </c>
      <c r="D23" s="908">
        <v>1120</v>
      </c>
      <c r="E23" s="908">
        <v>1060</v>
      </c>
      <c r="F23" s="908">
        <v>1622</v>
      </c>
      <c r="G23" s="908">
        <v>400</v>
      </c>
      <c r="H23" s="908">
        <v>660</v>
      </c>
      <c r="I23" s="872" t="s">
        <v>586</v>
      </c>
      <c r="J23" s="898" t="s">
        <v>615</v>
      </c>
      <c r="K23" s="905">
        <v>1380</v>
      </c>
      <c r="L23" s="908">
        <v>2000</v>
      </c>
      <c r="M23" s="908">
        <v>360</v>
      </c>
      <c r="N23" s="908">
        <v>1700</v>
      </c>
      <c r="O23" s="908">
        <v>1030</v>
      </c>
    </row>
    <row r="24" spans="1:15" ht="22.5" customHeight="1">
      <c r="A24" s="873"/>
      <c r="B24" s="898" t="s">
        <v>616</v>
      </c>
      <c r="C24" s="905">
        <v>1100</v>
      </c>
      <c r="D24" s="908">
        <v>1300</v>
      </c>
      <c r="E24" s="908">
        <v>1400</v>
      </c>
      <c r="F24" s="908">
        <v>1760</v>
      </c>
      <c r="G24" s="908">
        <v>1980</v>
      </c>
      <c r="H24" s="908">
        <v>2640</v>
      </c>
      <c r="I24" s="873"/>
      <c r="J24" s="898" t="s">
        <v>616</v>
      </c>
      <c r="K24" s="905">
        <v>1000</v>
      </c>
      <c r="L24" s="908">
        <v>1000</v>
      </c>
      <c r="M24" s="908">
        <v>1800</v>
      </c>
      <c r="N24" s="908">
        <v>1650</v>
      </c>
      <c r="O24" s="908">
        <v>1725</v>
      </c>
    </row>
    <row r="25" spans="1:15" ht="22.5" customHeight="1">
      <c r="A25" s="873"/>
      <c r="B25" s="898" t="s">
        <v>617</v>
      </c>
      <c r="C25" s="908">
        <v>2250</v>
      </c>
      <c r="D25" s="925">
        <v>3900</v>
      </c>
      <c r="E25" s="908">
        <v>1400</v>
      </c>
      <c r="F25" s="908">
        <v>2834</v>
      </c>
      <c r="G25" s="908">
        <v>3200</v>
      </c>
      <c r="H25" s="908">
        <v>1760</v>
      </c>
      <c r="I25" s="873"/>
      <c r="J25" s="898" t="s">
        <v>617</v>
      </c>
      <c r="K25" s="908">
        <v>3000</v>
      </c>
      <c r="L25" s="925">
        <v>2650</v>
      </c>
      <c r="M25" s="908">
        <v>4000</v>
      </c>
      <c r="N25" s="908">
        <v>1400</v>
      </c>
      <c r="O25" s="908">
        <v>2700</v>
      </c>
    </row>
    <row r="26" spans="1:15" ht="22.5" customHeight="1">
      <c r="A26" s="873"/>
      <c r="B26" s="898" t="s">
        <v>618</v>
      </c>
      <c r="C26" s="908"/>
      <c r="D26" s="925"/>
      <c r="E26" s="908"/>
      <c r="F26" s="908"/>
      <c r="G26" s="908"/>
      <c r="H26" s="908"/>
      <c r="I26" s="873"/>
      <c r="J26" s="898" t="s">
        <v>618</v>
      </c>
      <c r="K26" s="908">
        <v>1000</v>
      </c>
      <c r="L26" s="925">
        <v>1100</v>
      </c>
      <c r="M26" s="908">
        <v>580</v>
      </c>
      <c r="N26" s="908">
        <v>830</v>
      </c>
      <c r="O26" s="908">
        <v>705</v>
      </c>
    </row>
    <row r="27" spans="1:15" ht="22.5" customHeight="1">
      <c r="A27" s="874"/>
      <c r="B27" s="899" t="s">
        <v>619</v>
      </c>
      <c r="C27" s="909"/>
      <c r="D27" s="926"/>
      <c r="E27" s="909"/>
      <c r="F27" s="909"/>
      <c r="G27" s="909"/>
      <c r="H27" s="909"/>
      <c r="I27" s="874"/>
      <c r="J27" s="899" t="s">
        <v>619</v>
      </c>
      <c r="K27" s="909">
        <v>980</v>
      </c>
      <c r="L27" s="926">
        <v>1120</v>
      </c>
      <c r="M27" s="909">
        <v>860</v>
      </c>
      <c r="N27" s="909">
        <v>840</v>
      </c>
      <c r="O27" s="909">
        <v>850</v>
      </c>
    </row>
    <row r="28" spans="1:15" ht="22.5" customHeight="1">
      <c r="A28" s="871" t="s">
        <v>213</v>
      </c>
      <c r="B28" s="897" t="s">
        <v>413</v>
      </c>
      <c r="C28" s="904">
        <v>620</v>
      </c>
      <c r="D28" s="907">
        <v>756</v>
      </c>
      <c r="E28" s="907">
        <v>798</v>
      </c>
      <c r="F28" s="907">
        <v>905</v>
      </c>
      <c r="G28" s="907">
        <v>864</v>
      </c>
      <c r="H28" s="907">
        <v>1524</v>
      </c>
      <c r="I28" s="871" t="s">
        <v>213</v>
      </c>
      <c r="J28" s="897" t="s">
        <v>413</v>
      </c>
      <c r="K28" s="904"/>
      <c r="L28" s="907"/>
      <c r="M28" s="907"/>
      <c r="N28" s="907"/>
      <c r="O28" s="907"/>
    </row>
    <row r="29" spans="1:15" ht="22.5" customHeight="1">
      <c r="A29" s="872" t="s">
        <v>586</v>
      </c>
      <c r="B29" s="898" t="s">
        <v>615</v>
      </c>
      <c r="C29" s="905">
        <v>632</v>
      </c>
      <c r="D29" s="908">
        <v>769</v>
      </c>
      <c r="E29" s="908">
        <v>874</v>
      </c>
      <c r="F29" s="908">
        <v>963</v>
      </c>
      <c r="G29" s="908">
        <v>383</v>
      </c>
      <c r="H29" s="908">
        <v>504</v>
      </c>
      <c r="I29" s="872" t="s">
        <v>586</v>
      </c>
      <c r="J29" s="898" t="s">
        <v>615</v>
      </c>
      <c r="K29" s="905">
        <v>1035</v>
      </c>
      <c r="L29" s="908">
        <v>1350</v>
      </c>
      <c r="M29" s="908">
        <v>300</v>
      </c>
      <c r="N29" s="908">
        <v>1080</v>
      </c>
      <c r="O29" s="908">
        <v>690</v>
      </c>
    </row>
    <row r="30" spans="1:15" ht="22.5" customHeight="1">
      <c r="A30" s="873"/>
      <c r="B30" s="898" t="s">
        <v>616</v>
      </c>
      <c r="C30" s="905">
        <v>750</v>
      </c>
      <c r="D30" s="908">
        <v>785</v>
      </c>
      <c r="E30" s="908">
        <v>970</v>
      </c>
      <c r="F30" s="908">
        <v>1140</v>
      </c>
      <c r="G30" s="908">
        <v>977</v>
      </c>
      <c r="H30" s="908">
        <v>1141</v>
      </c>
      <c r="I30" s="873"/>
      <c r="J30" s="898" t="s">
        <v>616</v>
      </c>
      <c r="K30" s="905">
        <v>686</v>
      </c>
      <c r="L30" s="908">
        <v>660</v>
      </c>
      <c r="M30" s="908">
        <v>790</v>
      </c>
      <c r="N30" s="908">
        <v>1067</v>
      </c>
      <c r="O30" s="908">
        <v>928.5</v>
      </c>
    </row>
    <row r="31" spans="1:15" ht="22.5" customHeight="1">
      <c r="A31" s="873"/>
      <c r="B31" s="898" t="s">
        <v>617</v>
      </c>
      <c r="C31" s="908">
        <v>1198</v>
      </c>
      <c r="D31" s="925">
        <v>1330</v>
      </c>
      <c r="E31" s="908">
        <v>1200</v>
      </c>
      <c r="F31" s="908">
        <v>2330</v>
      </c>
      <c r="G31" s="908">
        <v>1950</v>
      </c>
      <c r="H31" s="908">
        <v>771</v>
      </c>
      <c r="I31" s="873"/>
      <c r="J31" s="898" t="s">
        <v>617</v>
      </c>
      <c r="K31" s="908">
        <v>788</v>
      </c>
      <c r="L31" s="925">
        <v>607</v>
      </c>
      <c r="M31" s="908">
        <v>429</v>
      </c>
      <c r="N31" s="908">
        <v>660</v>
      </c>
      <c r="O31" s="908">
        <v>544.5</v>
      </c>
    </row>
    <row r="32" spans="1:15" ht="22.5" customHeight="1">
      <c r="A32" s="873"/>
      <c r="B32" s="898" t="s">
        <v>618</v>
      </c>
      <c r="C32" s="908"/>
      <c r="D32" s="925"/>
      <c r="E32" s="908"/>
      <c r="F32" s="908"/>
      <c r="G32" s="908"/>
      <c r="H32" s="908"/>
      <c r="I32" s="873"/>
      <c r="J32" s="898" t="s">
        <v>618</v>
      </c>
      <c r="K32" s="908">
        <v>3160</v>
      </c>
      <c r="L32" s="925">
        <v>3372</v>
      </c>
      <c r="M32" s="908">
        <v>1968</v>
      </c>
      <c r="N32" s="908">
        <v>2700</v>
      </c>
      <c r="O32" s="908">
        <v>2334</v>
      </c>
    </row>
    <row r="33" spans="1:15" ht="22.5" customHeight="1" thickBot="1">
      <c r="A33" s="875"/>
      <c r="B33" s="906" t="s">
        <v>619</v>
      </c>
      <c r="C33" s="910"/>
      <c r="D33" s="968"/>
      <c r="E33" s="910"/>
      <c r="F33" s="910"/>
      <c r="G33" s="910"/>
      <c r="H33" s="910"/>
      <c r="I33" s="875"/>
      <c r="J33" s="906" t="s">
        <v>619</v>
      </c>
      <c r="K33" s="910">
        <v>798</v>
      </c>
      <c r="L33" s="968">
        <v>660</v>
      </c>
      <c r="M33" s="910">
        <v>659</v>
      </c>
      <c r="N33" s="910">
        <v>555</v>
      </c>
      <c r="O33" s="910">
        <v>607</v>
      </c>
    </row>
    <row r="34" spans="1:15" ht="22.5" customHeight="1" thickTop="1">
      <c r="A34" s="878"/>
      <c r="B34" s="920"/>
      <c r="C34" s="881"/>
      <c r="D34" s="881"/>
      <c r="E34" s="881"/>
      <c r="F34" s="881"/>
      <c r="G34" s="881"/>
      <c r="H34" s="877" t="s">
        <v>113</v>
      </c>
      <c r="I34" s="878"/>
      <c r="J34" s="880"/>
      <c r="K34" s="881"/>
      <c r="L34" s="881"/>
      <c r="M34" s="881"/>
      <c r="N34" s="881"/>
      <c r="O34" s="877" t="s">
        <v>113</v>
      </c>
    </row>
    <row r="35" spans="1:15" ht="22.5" customHeight="1">
      <c r="A35" s="1046" t="s">
        <v>264</v>
      </c>
      <c r="B35" s="1046"/>
      <c r="C35" s="1046"/>
      <c r="D35" s="1046"/>
      <c r="E35" s="1046"/>
      <c r="F35" s="139"/>
      <c r="G35" s="139"/>
      <c r="H35" s="139">
        <v>68</v>
      </c>
      <c r="I35" s="1046" t="s">
        <v>264</v>
      </c>
      <c r="J35" s="1046"/>
      <c r="K35" s="1046"/>
      <c r="L35" s="1046"/>
      <c r="M35" s="1046"/>
      <c r="N35" s="139"/>
      <c r="O35" s="139">
        <v>69</v>
      </c>
    </row>
    <row r="36" spans="1:15" ht="20.25" customHeight="1">
      <c r="A36" s="1177" t="s">
        <v>461</v>
      </c>
      <c r="B36" s="1177"/>
      <c r="C36" s="1177"/>
      <c r="D36" s="1177"/>
      <c r="E36" s="1177"/>
      <c r="F36" s="1177"/>
      <c r="G36" s="1177"/>
      <c r="H36" s="1177"/>
      <c r="I36" s="1177" t="s">
        <v>461</v>
      </c>
      <c r="J36" s="1177"/>
      <c r="K36" s="1177"/>
      <c r="L36" s="1177"/>
      <c r="M36" s="1177"/>
      <c r="N36" s="1177"/>
      <c r="O36" s="1177"/>
    </row>
    <row r="37" spans="1:15" ht="20.25" customHeight="1" thickBot="1">
      <c r="A37" s="1178" t="s">
        <v>666</v>
      </c>
      <c r="B37" s="1178"/>
      <c r="C37" s="854"/>
      <c r="D37" s="854"/>
      <c r="E37" s="854"/>
      <c r="F37" s="854"/>
      <c r="G37" s="854"/>
      <c r="H37" s="854"/>
      <c r="I37" s="1178" t="s">
        <v>666</v>
      </c>
      <c r="J37" s="1178"/>
      <c r="K37" s="854"/>
      <c r="L37" s="854"/>
      <c r="M37" s="854"/>
      <c r="N37" s="854"/>
      <c r="O37" s="854"/>
    </row>
    <row r="38" spans="1:15" ht="20.25" customHeight="1" thickTop="1">
      <c r="A38" s="882" t="s">
        <v>226</v>
      </c>
      <c r="B38" s="919" t="s">
        <v>0</v>
      </c>
      <c r="C38" s="967" t="s">
        <v>15</v>
      </c>
      <c r="D38" s="967" t="s">
        <v>16</v>
      </c>
      <c r="E38" s="967" t="s">
        <v>613</v>
      </c>
      <c r="F38" s="967" t="s">
        <v>18</v>
      </c>
      <c r="G38" s="967" t="s">
        <v>607</v>
      </c>
      <c r="H38" s="967" t="s">
        <v>20</v>
      </c>
      <c r="I38" s="882" t="s">
        <v>226</v>
      </c>
      <c r="J38" s="882" t="s">
        <v>0</v>
      </c>
      <c r="K38" s="967" t="s">
        <v>582</v>
      </c>
      <c r="L38" s="967" t="s">
        <v>583</v>
      </c>
      <c r="M38" s="967" t="s">
        <v>608</v>
      </c>
      <c r="N38" s="967" t="s">
        <v>609</v>
      </c>
      <c r="O38" s="967" t="s">
        <v>610</v>
      </c>
    </row>
    <row r="39" spans="1:15" ht="23.25" customHeight="1">
      <c r="A39" s="871" t="s">
        <v>221</v>
      </c>
      <c r="B39" s="897" t="s">
        <v>413</v>
      </c>
      <c r="C39" s="904">
        <v>2624</v>
      </c>
      <c r="D39" s="907">
        <v>3130</v>
      </c>
      <c r="E39" s="907">
        <v>2950</v>
      </c>
      <c r="F39" s="907">
        <v>3380</v>
      </c>
      <c r="G39" s="907">
        <v>3828</v>
      </c>
      <c r="H39" s="907">
        <v>5256</v>
      </c>
      <c r="I39" s="871" t="s">
        <v>221</v>
      </c>
      <c r="J39" s="897" t="s">
        <v>413</v>
      </c>
      <c r="K39" s="904"/>
      <c r="L39" s="907"/>
      <c r="M39" s="907"/>
      <c r="N39" s="907"/>
      <c r="O39" s="907"/>
    </row>
    <row r="40" spans="1:15" ht="23.25" customHeight="1">
      <c r="A40" s="872" t="s">
        <v>586</v>
      </c>
      <c r="B40" s="898" t="s">
        <v>615</v>
      </c>
      <c r="C40" s="905">
        <v>2700</v>
      </c>
      <c r="D40" s="908">
        <v>36660</v>
      </c>
      <c r="E40" s="908">
        <v>3550</v>
      </c>
      <c r="F40" s="908">
        <v>4620</v>
      </c>
      <c r="G40" s="908">
        <v>1500</v>
      </c>
      <c r="H40" s="908">
        <v>2185</v>
      </c>
      <c r="I40" s="872" t="s">
        <v>586</v>
      </c>
      <c r="J40" s="898" t="s">
        <v>615</v>
      </c>
      <c r="K40" s="905">
        <v>4280</v>
      </c>
      <c r="L40" s="908">
        <v>6280</v>
      </c>
      <c r="M40" s="908">
        <v>1240</v>
      </c>
      <c r="N40" s="908">
        <v>5196</v>
      </c>
      <c r="O40" s="908">
        <v>3218</v>
      </c>
    </row>
    <row r="41" spans="1:15" ht="23.25" customHeight="1">
      <c r="A41" s="873"/>
      <c r="B41" s="898" t="s">
        <v>616</v>
      </c>
      <c r="C41" s="905">
        <v>355</v>
      </c>
      <c r="D41" s="908">
        <v>4296</v>
      </c>
      <c r="E41" s="908">
        <v>4080</v>
      </c>
      <c r="F41" s="908">
        <v>5470</v>
      </c>
      <c r="G41" s="908">
        <v>5300</v>
      </c>
      <c r="H41" s="908">
        <v>6360</v>
      </c>
      <c r="I41" s="873"/>
      <c r="J41" s="898" t="s">
        <v>616</v>
      </c>
      <c r="K41" s="905">
        <v>3045</v>
      </c>
      <c r="L41" s="908">
        <v>3430</v>
      </c>
      <c r="M41" s="908">
        <v>4890</v>
      </c>
      <c r="N41" s="908">
        <v>5124</v>
      </c>
      <c r="O41" s="908">
        <v>5007</v>
      </c>
    </row>
    <row r="42" spans="1:15" ht="23.25" customHeight="1">
      <c r="A42" s="873"/>
      <c r="B42" s="898" t="s">
        <v>617</v>
      </c>
      <c r="C42" s="908">
        <v>6500</v>
      </c>
      <c r="D42" s="925"/>
      <c r="E42" s="908">
        <v>4700</v>
      </c>
      <c r="F42" s="908">
        <v>8430</v>
      </c>
      <c r="G42" s="908">
        <v>8100</v>
      </c>
      <c r="H42" s="908">
        <v>4784</v>
      </c>
      <c r="I42" s="873"/>
      <c r="J42" s="898" t="s">
        <v>617</v>
      </c>
      <c r="K42" s="908">
        <v>7755</v>
      </c>
      <c r="L42" s="925">
        <v>7900</v>
      </c>
      <c r="M42" s="908">
        <v>11400</v>
      </c>
      <c r="N42" s="908">
        <v>4380</v>
      </c>
      <c r="O42" s="908">
        <v>7890</v>
      </c>
    </row>
    <row r="43" spans="1:15" ht="23.25" customHeight="1">
      <c r="A43" s="873"/>
      <c r="B43" s="898" t="s">
        <v>618</v>
      </c>
      <c r="C43" s="908"/>
      <c r="D43" s="925"/>
      <c r="E43" s="908"/>
      <c r="F43" s="908"/>
      <c r="G43" s="908"/>
      <c r="H43" s="908"/>
      <c r="I43" s="873"/>
      <c r="J43" s="898" t="s">
        <v>618</v>
      </c>
      <c r="K43" s="908">
        <v>3160</v>
      </c>
      <c r="L43" s="925">
        <v>3372</v>
      </c>
      <c r="M43" s="908">
        <v>1968</v>
      </c>
      <c r="N43" s="908">
        <v>2700</v>
      </c>
      <c r="O43" s="908">
        <v>2334</v>
      </c>
    </row>
    <row r="44" spans="1:15" ht="23.25" customHeight="1">
      <c r="A44" s="874"/>
      <c r="B44" s="899" t="s">
        <v>619</v>
      </c>
      <c r="C44" s="909"/>
      <c r="D44" s="926"/>
      <c r="E44" s="909"/>
      <c r="F44" s="909"/>
      <c r="G44" s="909"/>
      <c r="H44" s="909"/>
      <c r="I44" s="874"/>
      <c r="J44" s="899" t="s">
        <v>619</v>
      </c>
      <c r="K44" s="909">
        <v>3180</v>
      </c>
      <c r="L44" s="926">
        <v>3432</v>
      </c>
      <c r="M44" s="909">
        <v>2770</v>
      </c>
      <c r="N44" s="909">
        <v>2652</v>
      </c>
      <c r="O44" s="909">
        <v>2711</v>
      </c>
    </row>
    <row r="45" spans="1:15" ht="23.25" customHeight="1">
      <c r="A45" s="871" t="s">
        <v>587</v>
      </c>
      <c r="B45" s="897" t="s">
        <v>413</v>
      </c>
      <c r="C45" s="904">
        <v>7</v>
      </c>
      <c r="D45" s="907">
        <v>9.9</v>
      </c>
      <c r="E45" s="907">
        <v>5.7</v>
      </c>
      <c r="F45" s="907">
        <v>6.5</v>
      </c>
      <c r="G45" s="907">
        <v>5.9</v>
      </c>
      <c r="H45" s="907">
        <v>5.5</v>
      </c>
      <c r="I45" s="871" t="s">
        <v>587</v>
      </c>
      <c r="J45" s="897" t="s">
        <v>413</v>
      </c>
      <c r="K45" s="904"/>
      <c r="L45" s="907"/>
      <c r="M45" s="907"/>
      <c r="N45" s="907"/>
      <c r="O45" s="907"/>
    </row>
    <row r="46" spans="1:15" ht="23.25" customHeight="1">
      <c r="A46" s="872" t="s">
        <v>586</v>
      </c>
      <c r="B46" s="898" t="s">
        <v>615</v>
      </c>
      <c r="C46" s="905">
        <v>6.9</v>
      </c>
      <c r="D46" s="908">
        <v>7.2</v>
      </c>
      <c r="E46" s="908">
        <v>5.8</v>
      </c>
      <c r="F46" s="908">
        <v>7.7</v>
      </c>
      <c r="G46" s="908">
        <v>6.4</v>
      </c>
      <c r="H46" s="908">
        <v>6</v>
      </c>
      <c r="I46" s="872" t="s">
        <v>586</v>
      </c>
      <c r="J46" s="898" t="s">
        <v>615</v>
      </c>
      <c r="K46" s="905">
        <v>5.2</v>
      </c>
      <c r="L46" s="908">
        <v>5.0999999999999996</v>
      </c>
      <c r="M46" s="908">
        <v>6.9</v>
      </c>
      <c r="N46" s="908">
        <v>7.2</v>
      </c>
      <c r="O46" s="908">
        <v>7.05</v>
      </c>
    </row>
    <row r="47" spans="1:15" ht="23.25" customHeight="1">
      <c r="A47" s="873"/>
      <c r="B47" s="898" t="s">
        <v>616</v>
      </c>
      <c r="C47" s="905">
        <v>7.7</v>
      </c>
      <c r="D47" s="908">
        <v>7.6</v>
      </c>
      <c r="E47" s="908">
        <v>5.5</v>
      </c>
      <c r="F47" s="908">
        <v>6.3</v>
      </c>
      <c r="G47" s="908">
        <v>5.6</v>
      </c>
      <c r="H47" s="908">
        <v>5.5</v>
      </c>
      <c r="I47" s="873"/>
      <c r="J47" s="898" t="s">
        <v>616</v>
      </c>
      <c r="K47" s="905">
        <v>5.5</v>
      </c>
      <c r="L47" s="908">
        <v>5.6</v>
      </c>
      <c r="M47" s="908">
        <v>7.3</v>
      </c>
      <c r="N47" s="908">
        <v>7.9</v>
      </c>
      <c r="O47" s="908">
        <v>7.6</v>
      </c>
    </row>
    <row r="48" spans="1:15" ht="23.25" customHeight="1">
      <c r="A48" s="873"/>
      <c r="B48" s="898" t="s">
        <v>617</v>
      </c>
      <c r="C48" s="908">
        <v>6.4</v>
      </c>
      <c r="D48" s="925">
        <v>6.6</v>
      </c>
      <c r="E48" s="908">
        <v>5</v>
      </c>
      <c r="F48" s="908">
        <v>6.3</v>
      </c>
      <c r="G48" s="908">
        <v>5.3</v>
      </c>
      <c r="H48" s="908">
        <v>5</v>
      </c>
      <c r="I48" s="873"/>
      <c r="J48" s="898" t="s">
        <v>617</v>
      </c>
      <c r="K48" s="908">
        <v>5.0999999999999996</v>
      </c>
      <c r="L48" s="925">
        <v>5.2</v>
      </c>
      <c r="M48" s="908">
        <v>7.4</v>
      </c>
      <c r="N48" s="908">
        <v>7</v>
      </c>
      <c r="O48" s="908">
        <v>7.2</v>
      </c>
    </row>
    <row r="49" spans="1:15" ht="23.25" customHeight="1">
      <c r="A49" s="873"/>
      <c r="B49" s="898" t="s">
        <v>618</v>
      </c>
      <c r="C49" s="908"/>
      <c r="D49" s="925"/>
      <c r="E49" s="908"/>
      <c r="F49" s="908"/>
      <c r="G49" s="908"/>
      <c r="H49" s="908"/>
      <c r="I49" s="873"/>
      <c r="J49" s="898" t="s">
        <v>618</v>
      </c>
      <c r="K49" s="908">
        <v>5.3</v>
      </c>
      <c r="L49" s="925">
        <v>5.8</v>
      </c>
      <c r="M49" s="908">
        <v>7.7</v>
      </c>
      <c r="N49" s="908">
        <v>5.6</v>
      </c>
      <c r="O49" s="908">
        <v>6.65</v>
      </c>
    </row>
    <row r="50" spans="1:15" ht="23.25" customHeight="1">
      <c r="A50" s="874"/>
      <c r="B50" s="899" t="s">
        <v>619</v>
      </c>
      <c r="C50" s="909"/>
      <c r="D50" s="926"/>
      <c r="E50" s="909"/>
      <c r="F50" s="909"/>
      <c r="G50" s="909"/>
      <c r="H50" s="909"/>
      <c r="I50" s="874"/>
      <c r="J50" s="899" t="s">
        <v>619</v>
      </c>
      <c r="K50" s="909">
        <v>4.5</v>
      </c>
      <c r="L50" s="926">
        <v>5</v>
      </c>
      <c r="M50" s="909">
        <v>7.8</v>
      </c>
      <c r="N50" s="909">
        <v>6.8</v>
      </c>
      <c r="O50" s="909">
        <v>7.3</v>
      </c>
    </row>
    <row r="51" spans="1:15" ht="20.25" customHeight="1">
      <c r="A51" s="871" t="s">
        <v>588</v>
      </c>
      <c r="B51" s="897" t="s">
        <v>413</v>
      </c>
      <c r="C51" s="904">
        <v>8.1</v>
      </c>
      <c r="D51" s="907">
        <v>7.8</v>
      </c>
      <c r="E51" s="907">
        <v>7</v>
      </c>
      <c r="F51" s="907">
        <v>7.38</v>
      </c>
      <c r="G51" s="907">
        <v>8</v>
      </c>
      <c r="H51" s="907">
        <v>7.5</v>
      </c>
      <c r="I51" s="871" t="s">
        <v>588</v>
      </c>
      <c r="J51" s="897" t="s">
        <v>413</v>
      </c>
      <c r="K51" s="912"/>
      <c r="L51" s="912"/>
      <c r="M51" s="912"/>
      <c r="N51" s="912"/>
      <c r="O51" s="912"/>
    </row>
    <row r="52" spans="1:15" ht="20.25" customHeight="1">
      <c r="A52" s="872" t="s">
        <v>586</v>
      </c>
      <c r="B52" s="898" t="s">
        <v>615</v>
      </c>
      <c r="C52" s="905">
        <v>7.8</v>
      </c>
      <c r="D52" s="908">
        <v>7.3</v>
      </c>
      <c r="E52" s="908">
        <v>7.6</v>
      </c>
      <c r="F52" s="908">
        <v>7.7</v>
      </c>
      <c r="G52" s="908">
        <v>7.8</v>
      </c>
      <c r="H52" s="908">
        <v>7.6</v>
      </c>
      <c r="I52" s="872" t="s">
        <v>586</v>
      </c>
      <c r="J52" s="898" t="s">
        <v>615</v>
      </c>
      <c r="K52" s="913">
        <v>8.1999999999999993</v>
      </c>
      <c r="L52" s="913">
        <v>7.8</v>
      </c>
      <c r="M52" s="913">
        <v>7.5</v>
      </c>
      <c r="N52" s="913">
        <v>7.6</v>
      </c>
      <c r="O52" s="913">
        <v>7.55</v>
      </c>
    </row>
    <row r="53" spans="1:15" ht="20.25" customHeight="1">
      <c r="A53" s="873"/>
      <c r="B53" s="898" t="s">
        <v>616</v>
      </c>
      <c r="C53" s="905">
        <v>8</v>
      </c>
      <c r="D53" s="908">
        <v>7.9</v>
      </c>
      <c r="E53" s="908">
        <v>7.8</v>
      </c>
      <c r="F53" s="908">
        <v>7.6</v>
      </c>
      <c r="G53" s="908">
        <v>8.1999999999999993</v>
      </c>
      <c r="H53" s="908">
        <v>8.08</v>
      </c>
      <c r="I53" s="873"/>
      <c r="J53" s="898" t="s">
        <v>616</v>
      </c>
      <c r="K53" s="913">
        <v>8.1999999999999993</v>
      </c>
      <c r="L53" s="913">
        <v>8.1</v>
      </c>
      <c r="M53" s="913">
        <v>7.6</v>
      </c>
      <c r="N53" s="913">
        <v>8.1999999999999993</v>
      </c>
      <c r="O53" s="913">
        <v>7.9</v>
      </c>
    </row>
    <row r="54" spans="1:15" ht="20.25" customHeight="1">
      <c r="A54" s="873"/>
      <c r="B54" s="898" t="s">
        <v>617</v>
      </c>
      <c r="C54" s="908">
        <v>8.1</v>
      </c>
      <c r="D54" s="925">
        <v>7.94</v>
      </c>
      <c r="E54" s="908">
        <v>7.6</v>
      </c>
      <c r="F54" s="908">
        <v>7.99</v>
      </c>
      <c r="G54" s="908">
        <v>8.3000000000000007</v>
      </c>
      <c r="H54" s="908">
        <v>7.73</v>
      </c>
      <c r="I54" s="873"/>
      <c r="J54" s="898" t="s">
        <v>617</v>
      </c>
      <c r="K54" s="913">
        <v>8.4</v>
      </c>
      <c r="L54" s="923">
        <v>7.9</v>
      </c>
      <c r="M54" s="913">
        <v>8.5</v>
      </c>
      <c r="N54" s="913">
        <v>8.4</v>
      </c>
      <c r="O54" s="913">
        <v>8.4499999999999993</v>
      </c>
    </row>
    <row r="55" spans="1:15" ht="20.25" customHeight="1">
      <c r="A55" s="873"/>
      <c r="B55" s="898" t="s">
        <v>618</v>
      </c>
      <c r="C55" s="908"/>
      <c r="D55" s="925"/>
      <c r="E55" s="908"/>
      <c r="F55" s="908"/>
      <c r="G55" s="908"/>
      <c r="H55" s="908"/>
      <c r="I55" s="873"/>
      <c r="J55" s="898" t="s">
        <v>618</v>
      </c>
      <c r="K55" s="913">
        <v>8.1</v>
      </c>
      <c r="L55" s="923">
        <v>7.8</v>
      </c>
      <c r="M55" s="913">
        <v>7.7</v>
      </c>
      <c r="N55" s="913">
        <v>6.9</v>
      </c>
      <c r="O55" s="913">
        <v>7.3</v>
      </c>
    </row>
    <row r="56" spans="1:15" ht="20.25" customHeight="1">
      <c r="A56" s="874"/>
      <c r="B56" s="899" t="s">
        <v>619</v>
      </c>
      <c r="C56" s="909"/>
      <c r="D56" s="926"/>
      <c r="E56" s="909"/>
      <c r="F56" s="909"/>
      <c r="G56" s="909"/>
      <c r="H56" s="909"/>
      <c r="I56" s="874"/>
      <c r="J56" s="899" t="s">
        <v>619</v>
      </c>
      <c r="K56" s="922">
        <v>8.1</v>
      </c>
      <c r="L56" s="924">
        <v>7.6</v>
      </c>
      <c r="M56" s="922">
        <v>7.6</v>
      </c>
      <c r="N56" s="922">
        <v>7.6</v>
      </c>
      <c r="O56" s="922">
        <v>7.6</v>
      </c>
    </row>
    <row r="57" spans="1:15" ht="20.25" customHeight="1">
      <c r="A57" s="871" t="s">
        <v>589</v>
      </c>
      <c r="B57" s="897" t="s">
        <v>413</v>
      </c>
      <c r="C57" s="904">
        <v>0.16200000000000001</v>
      </c>
      <c r="D57" s="907">
        <v>0.03</v>
      </c>
      <c r="E57" s="907">
        <v>0.05</v>
      </c>
      <c r="F57" s="907">
        <v>0.03</v>
      </c>
      <c r="G57" s="907">
        <v>0.2</v>
      </c>
      <c r="H57" s="907">
        <v>7.0000000000000007E-2</v>
      </c>
      <c r="I57" s="871" t="s">
        <v>589</v>
      </c>
      <c r="J57" s="897" t="s">
        <v>413</v>
      </c>
      <c r="K57" s="912"/>
      <c r="L57" s="912"/>
      <c r="M57" s="912"/>
      <c r="N57" s="912"/>
      <c r="O57" s="912"/>
    </row>
    <row r="58" spans="1:15" ht="20.25" customHeight="1">
      <c r="A58" s="872" t="s">
        <v>586</v>
      </c>
      <c r="B58" s="898" t="s">
        <v>615</v>
      </c>
      <c r="C58" s="905">
        <v>0.04</v>
      </c>
      <c r="D58" s="908">
        <v>0.08</v>
      </c>
      <c r="E58" s="908">
        <v>0.06</v>
      </c>
      <c r="F58" s="908">
        <v>0.67</v>
      </c>
      <c r="G58" s="908">
        <v>0.08</v>
      </c>
      <c r="H58" s="908">
        <v>0.05</v>
      </c>
      <c r="I58" s="872" t="s">
        <v>586</v>
      </c>
      <c r="J58" s="898" t="s">
        <v>615</v>
      </c>
      <c r="K58" s="913">
        <v>0.05</v>
      </c>
      <c r="L58" s="913">
        <v>0.08</v>
      </c>
      <c r="M58" s="913">
        <v>0.112</v>
      </c>
      <c r="N58" s="913">
        <v>0.1</v>
      </c>
      <c r="O58" s="913">
        <v>0.106</v>
      </c>
    </row>
    <row r="59" spans="1:15" ht="20.25" customHeight="1">
      <c r="A59" s="873"/>
      <c r="B59" s="898" t="s">
        <v>616</v>
      </c>
      <c r="C59" s="905">
        <v>0.03</v>
      </c>
      <c r="D59" s="908">
        <v>0.28999999999999998</v>
      </c>
      <c r="E59" s="908">
        <v>0.04</v>
      </c>
      <c r="F59" s="908">
        <v>0.06</v>
      </c>
      <c r="G59" s="908">
        <v>0.21</v>
      </c>
      <c r="H59" s="908">
        <v>2.1999999999999999E-2</v>
      </c>
      <c r="I59" s="873"/>
      <c r="J59" s="898" t="s">
        <v>616</v>
      </c>
      <c r="K59" s="913">
        <v>0.03</v>
      </c>
      <c r="L59" s="913">
        <v>9.5000000000000001E-2</v>
      </c>
      <c r="M59" s="913">
        <v>0.03</v>
      </c>
      <c r="N59" s="913">
        <v>0.11</v>
      </c>
      <c r="O59" s="913">
        <v>7.0000000000000007E-2</v>
      </c>
    </row>
    <row r="60" spans="1:15" ht="20.25" customHeight="1">
      <c r="A60" s="873"/>
      <c r="B60" s="898" t="s">
        <v>617</v>
      </c>
      <c r="C60" s="908">
        <v>2.5000000000000001E-2</v>
      </c>
      <c r="D60" s="925">
        <v>0.05</v>
      </c>
      <c r="E60" s="908">
        <v>0.11</v>
      </c>
      <c r="F60" s="908">
        <v>0.04</v>
      </c>
      <c r="G60" s="908">
        <v>0.09</v>
      </c>
      <c r="H60" s="908">
        <v>1.4999999999999999E-2</v>
      </c>
      <c r="I60" s="873"/>
      <c r="J60" s="898" t="s">
        <v>617</v>
      </c>
      <c r="K60" s="913">
        <v>0.05</v>
      </c>
      <c r="L60" s="923">
        <v>0.15</v>
      </c>
      <c r="M60" s="913">
        <v>6.0000000000000001E-3</v>
      </c>
      <c r="N60" s="913">
        <v>0.21</v>
      </c>
      <c r="O60" s="913">
        <v>0.108</v>
      </c>
    </row>
    <row r="61" spans="1:15" ht="20.25" customHeight="1">
      <c r="A61" s="873"/>
      <c r="B61" s="898" t="s">
        <v>618</v>
      </c>
      <c r="C61" s="908"/>
      <c r="D61" s="925"/>
      <c r="E61" s="908"/>
      <c r="F61" s="908"/>
      <c r="G61" s="908"/>
      <c r="H61" s="908"/>
      <c r="I61" s="873"/>
      <c r="J61" s="898" t="s">
        <v>618</v>
      </c>
      <c r="K61" s="913">
        <v>4.4999999999999998E-2</v>
      </c>
      <c r="L61" s="923">
        <v>0.14000000000000001</v>
      </c>
      <c r="M61" s="913">
        <v>3.0000000000000001E-3</v>
      </c>
      <c r="N61" s="913">
        <v>0.4</v>
      </c>
      <c r="O61" s="913">
        <v>0.20150000000000001</v>
      </c>
    </row>
    <row r="62" spans="1:15" ht="20.25" customHeight="1">
      <c r="A62" s="874"/>
      <c r="B62" s="899" t="s">
        <v>619</v>
      </c>
      <c r="C62" s="909"/>
      <c r="D62" s="926"/>
      <c r="E62" s="909"/>
      <c r="F62" s="909"/>
      <c r="G62" s="909"/>
      <c r="H62" s="909"/>
      <c r="I62" s="874"/>
      <c r="J62" s="899" t="s">
        <v>619</v>
      </c>
      <c r="K62" s="922">
        <v>0.05</v>
      </c>
      <c r="L62" s="924">
        <v>0.13</v>
      </c>
      <c r="M62" s="922">
        <v>8.0000000000000002E-3</v>
      </c>
      <c r="N62" s="922">
        <v>0.1</v>
      </c>
      <c r="O62" s="922">
        <v>5.3999999999999999E-2</v>
      </c>
    </row>
    <row r="63" spans="1:15" ht="20.25" customHeight="1">
      <c r="A63" s="871" t="s">
        <v>222</v>
      </c>
      <c r="B63" s="897" t="s">
        <v>413</v>
      </c>
      <c r="C63" s="904">
        <v>1.7</v>
      </c>
      <c r="D63" s="907">
        <v>2.7</v>
      </c>
      <c r="E63" s="907">
        <v>1</v>
      </c>
      <c r="F63" s="907">
        <v>0.7</v>
      </c>
      <c r="G63" s="907">
        <v>2.4</v>
      </c>
      <c r="H63" s="907">
        <v>1.5</v>
      </c>
      <c r="I63" s="871" t="s">
        <v>222</v>
      </c>
      <c r="J63" s="897" t="s">
        <v>413</v>
      </c>
      <c r="K63" s="912"/>
      <c r="L63" s="912"/>
      <c r="M63" s="912"/>
      <c r="N63" s="912"/>
      <c r="O63" s="912"/>
    </row>
    <row r="64" spans="1:15" ht="20.25" customHeight="1">
      <c r="A64" s="872" t="s">
        <v>586</v>
      </c>
      <c r="B64" s="898" t="s">
        <v>615</v>
      </c>
      <c r="C64" s="905">
        <v>1.4</v>
      </c>
      <c r="D64" s="908">
        <v>2.9</v>
      </c>
      <c r="E64" s="908">
        <v>1.1000000000000001</v>
      </c>
      <c r="F64" s="908">
        <v>3.8</v>
      </c>
      <c r="G64" s="908">
        <v>1.8</v>
      </c>
      <c r="H64" s="908">
        <v>1.3</v>
      </c>
      <c r="I64" s="872" t="s">
        <v>586</v>
      </c>
      <c r="J64" s="898" t="s">
        <v>615</v>
      </c>
      <c r="K64" s="913">
        <v>0.8</v>
      </c>
      <c r="L64" s="913">
        <v>2.5</v>
      </c>
      <c r="M64" s="913">
        <v>1.3</v>
      </c>
      <c r="N64" s="913">
        <v>2</v>
      </c>
      <c r="O64" s="913">
        <v>1.65</v>
      </c>
    </row>
    <row r="65" spans="1:15" ht="20.25" customHeight="1">
      <c r="A65" s="873"/>
      <c r="B65" s="898" t="s">
        <v>616</v>
      </c>
      <c r="C65" s="905">
        <v>2.2000000000000002</v>
      </c>
      <c r="D65" s="908">
        <v>3</v>
      </c>
      <c r="E65" s="908">
        <v>0.09</v>
      </c>
      <c r="F65" s="908">
        <v>1</v>
      </c>
      <c r="G65" s="908">
        <v>2.1</v>
      </c>
      <c r="H65" s="908">
        <v>1.7</v>
      </c>
      <c r="I65" s="873"/>
      <c r="J65" s="898" t="s">
        <v>616</v>
      </c>
      <c r="K65" s="913">
        <v>0.8</v>
      </c>
      <c r="L65" s="913">
        <v>1.19</v>
      </c>
      <c r="M65" s="913">
        <v>1.7</v>
      </c>
      <c r="N65" s="913">
        <v>2.2999999999999998</v>
      </c>
      <c r="O65" s="913">
        <v>2</v>
      </c>
    </row>
    <row r="66" spans="1:15" ht="20.25" customHeight="1">
      <c r="A66" s="873"/>
      <c r="B66" s="898" t="s">
        <v>617</v>
      </c>
      <c r="C66" s="908">
        <v>2.4</v>
      </c>
      <c r="D66" s="925">
        <v>3</v>
      </c>
      <c r="E66" s="908">
        <v>1.9</v>
      </c>
      <c r="F66" s="908">
        <v>0.6</v>
      </c>
      <c r="G66" s="908">
        <v>1.6</v>
      </c>
      <c r="H66" s="908">
        <v>1.1299999999999999</v>
      </c>
      <c r="I66" s="873"/>
      <c r="J66" s="898" t="s">
        <v>617</v>
      </c>
      <c r="K66" s="913">
        <v>1.3</v>
      </c>
      <c r="L66" s="923">
        <v>1.8</v>
      </c>
      <c r="M66" s="913">
        <v>2.5</v>
      </c>
      <c r="N66" s="913">
        <v>2.6</v>
      </c>
      <c r="O66" s="913">
        <v>2.5499999999999998</v>
      </c>
    </row>
    <row r="67" spans="1:15" ht="20.25" customHeight="1">
      <c r="A67" s="873"/>
      <c r="B67" s="898" t="s">
        <v>618</v>
      </c>
      <c r="C67" s="908"/>
      <c r="D67" s="925"/>
      <c r="E67" s="908"/>
      <c r="F67" s="908"/>
      <c r="G67" s="908"/>
      <c r="H67" s="908"/>
      <c r="I67" s="873"/>
      <c r="J67" s="898" t="s">
        <v>618</v>
      </c>
      <c r="K67" s="913">
        <v>0.9</v>
      </c>
      <c r="L67" s="923">
        <v>2.1</v>
      </c>
      <c r="M67" s="913">
        <v>1.5</v>
      </c>
      <c r="N67" s="913">
        <v>3.2</v>
      </c>
      <c r="O67" s="913">
        <v>2.35</v>
      </c>
    </row>
    <row r="68" spans="1:15" ht="20.25" customHeight="1" thickBot="1">
      <c r="A68" s="875"/>
      <c r="B68" s="906" t="s">
        <v>619</v>
      </c>
      <c r="C68" s="910"/>
      <c r="D68" s="968"/>
      <c r="E68" s="910"/>
      <c r="F68" s="910"/>
      <c r="G68" s="910"/>
      <c r="H68" s="910"/>
      <c r="I68" s="875"/>
      <c r="J68" s="906" t="s">
        <v>619</v>
      </c>
      <c r="K68" s="969">
        <v>1</v>
      </c>
      <c r="L68" s="970">
        <v>2</v>
      </c>
      <c r="M68" s="969">
        <v>1.99</v>
      </c>
      <c r="N68" s="969">
        <v>2</v>
      </c>
      <c r="O68" s="969">
        <v>1.9950000000000001</v>
      </c>
    </row>
    <row r="69" spans="1:15" s="28" customFormat="1" ht="20.25" customHeight="1" thickTop="1">
      <c r="A69" s="878"/>
      <c r="B69" s="927"/>
      <c r="C69" s="928"/>
      <c r="D69" s="929"/>
      <c r="E69" s="928"/>
      <c r="F69" s="928"/>
      <c r="G69" s="928"/>
      <c r="H69" s="877" t="s">
        <v>113</v>
      </c>
      <c r="I69" s="878"/>
      <c r="J69" s="927"/>
      <c r="K69" s="930"/>
      <c r="L69" s="931"/>
      <c r="M69" s="930"/>
      <c r="N69" s="930"/>
      <c r="O69" s="877" t="s">
        <v>113</v>
      </c>
    </row>
    <row r="70" spans="1:15" s="28" customFormat="1" ht="20.25" customHeight="1">
      <c r="A70" s="878"/>
      <c r="B70" s="927"/>
      <c r="C70" s="928"/>
      <c r="D70" s="929"/>
      <c r="E70" s="928"/>
      <c r="F70" s="928"/>
      <c r="G70" s="928"/>
      <c r="H70" s="928"/>
      <c r="I70" s="878"/>
      <c r="J70" s="927"/>
      <c r="K70" s="930"/>
      <c r="L70" s="931"/>
      <c r="M70" s="930"/>
      <c r="N70" s="930"/>
      <c r="O70" s="930"/>
    </row>
    <row r="71" spans="1:15" s="28" customFormat="1" ht="20.25" customHeight="1">
      <c r="A71" s="878"/>
      <c r="B71" s="927"/>
      <c r="C71" s="928"/>
      <c r="D71" s="929"/>
      <c r="E71" s="928"/>
      <c r="F71" s="928"/>
      <c r="G71" s="928"/>
      <c r="H71" s="928"/>
      <c r="I71" s="878"/>
      <c r="J71" s="927"/>
      <c r="K71" s="930"/>
      <c r="L71" s="931"/>
      <c r="M71" s="930"/>
      <c r="N71" s="930"/>
      <c r="O71" s="930"/>
    </row>
    <row r="72" spans="1:15" ht="22.5" customHeight="1">
      <c r="A72" s="1046" t="s">
        <v>264</v>
      </c>
      <c r="B72" s="1046"/>
      <c r="C72" s="1046"/>
      <c r="D72" s="1046"/>
      <c r="E72" s="1046"/>
      <c r="F72" s="139"/>
      <c r="G72" s="139"/>
      <c r="H72" s="139">
        <v>70</v>
      </c>
      <c r="I72" s="1046" t="s">
        <v>264</v>
      </c>
      <c r="J72" s="1046"/>
      <c r="K72" s="1046"/>
      <c r="L72" s="1046"/>
      <c r="M72" s="1046"/>
      <c r="N72" s="139"/>
      <c r="O72" s="139">
        <v>71</v>
      </c>
    </row>
    <row r="73" spans="1:15" ht="20.25" customHeight="1">
      <c r="A73" s="1177" t="s">
        <v>461</v>
      </c>
      <c r="B73" s="1177"/>
      <c r="C73" s="1177"/>
      <c r="D73" s="1177"/>
      <c r="E73" s="1177"/>
      <c r="F73" s="1177"/>
      <c r="G73" s="1177"/>
      <c r="H73" s="1177"/>
      <c r="I73" s="1177" t="s">
        <v>461</v>
      </c>
      <c r="J73" s="1177"/>
      <c r="K73" s="1177"/>
      <c r="L73" s="1177"/>
      <c r="M73" s="1177"/>
      <c r="N73" s="1177"/>
      <c r="O73" s="1177"/>
    </row>
    <row r="74" spans="1:15" ht="20.25" customHeight="1" thickBot="1">
      <c r="A74" s="1178" t="s">
        <v>614</v>
      </c>
      <c r="B74" s="1178"/>
      <c r="C74" s="854"/>
      <c r="D74" s="854"/>
      <c r="E74" s="854"/>
      <c r="F74" s="854"/>
      <c r="G74" s="854"/>
      <c r="H74" s="854"/>
      <c r="I74" s="1178" t="s">
        <v>614</v>
      </c>
      <c r="J74" s="1178"/>
      <c r="K74" s="854"/>
      <c r="L74" s="854"/>
      <c r="M74" s="854"/>
      <c r="N74" s="854"/>
      <c r="O74" s="854"/>
    </row>
    <row r="75" spans="1:15" ht="20.25" customHeight="1" thickTop="1">
      <c r="A75" s="882" t="s">
        <v>226</v>
      </c>
      <c r="B75" s="919" t="s">
        <v>0</v>
      </c>
      <c r="C75" s="967" t="s">
        <v>15</v>
      </c>
      <c r="D75" s="967" t="s">
        <v>16</v>
      </c>
      <c r="E75" s="967" t="s">
        <v>613</v>
      </c>
      <c r="F75" s="967" t="s">
        <v>18</v>
      </c>
      <c r="G75" s="967" t="s">
        <v>607</v>
      </c>
      <c r="H75" s="967" t="s">
        <v>20</v>
      </c>
      <c r="I75" s="882" t="s">
        <v>226</v>
      </c>
      <c r="J75" s="882" t="s">
        <v>0</v>
      </c>
      <c r="K75" s="967" t="s">
        <v>582</v>
      </c>
      <c r="L75" s="967" t="s">
        <v>583</v>
      </c>
      <c r="M75" s="967" t="s">
        <v>608</v>
      </c>
      <c r="N75" s="967" t="s">
        <v>609</v>
      </c>
      <c r="O75" s="967" t="s">
        <v>610</v>
      </c>
    </row>
    <row r="76" spans="1:15" ht="23.25" customHeight="1">
      <c r="A76" s="871" t="s">
        <v>591</v>
      </c>
      <c r="B76" s="897" t="s">
        <v>413</v>
      </c>
      <c r="C76" s="904">
        <v>8</v>
      </c>
      <c r="D76" s="907">
        <v>2</v>
      </c>
      <c r="E76" s="907">
        <v>3</v>
      </c>
      <c r="F76" s="907">
        <v>3</v>
      </c>
      <c r="G76" s="907">
        <v>2</v>
      </c>
      <c r="H76" s="907">
        <v>26</v>
      </c>
      <c r="I76" s="871" t="s">
        <v>591</v>
      </c>
      <c r="J76" s="897" t="s">
        <v>413</v>
      </c>
      <c r="K76" s="904"/>
      <c r="L76" s="907"/>
      <c r="M76" s="907">
        <v>10</v>
      </c>
      <c r="N76" s="907">
        <v>14</v>
      </c>
      <c r="O76" s="907">
        <v>12</v>
      </c>
    </row>
    <row r="77" spans="1:15" ht="23.25" customHeight="1">
      <c r="A77" s="872" t="s">
        <v>586</v>
      </c>
      <c r="B77" s="898" t="s">
        <v>615</v>
      </c>
      <c r="C77" s="905">
        <v>16</v>
      </c>
      <c r="D77" s="908">
        <v>3</v>
      </c>
      <c r="E77" s="908">
        <v>4</v>
      </c>
      <c r="F77" s="908">
        <v>5</v>
      </c>
      <c r="G77" s="908">
        <v>1.5</v>
      </c>
      <c r="H77" s="908">
        <v>4</v>
      </c>
      <c r="I77" s="872" t="s">
        <v>586</v>
      </c>
      <c r="J77" s="898" t="s">
        <v>615</v>
      </c>
      <c r="K77" s="905">
        <v>10</v>
      </c>
      <c r="L77" s="908">
        <v>15</v>
      </c>
      <c r="M77" s="908">
        <v>10</v>
      </c>
      <c r="N77" s="908">
        <v>37</v>
      </c>
      <c r="O77" s="908">
        <v>23.5</v>
      </c>
    </row>
    <row r="78" spans="1:15" ht="23.25" customHeight="1">
      <c r="A78" s="873"/>
      <c r="B78" s="898" t="s">
        <v>616</v>
      </c>
      <c r="C78" s="905">
        <v>1</v>
      </c>
      <c r="D78" s="908">
        <v>3.9</v>
      </c>
      <c r="E78" s="908">
        <v>2</v>
      </c>
      <c r="F78" s="908">
        <v>4</v>
      </c>
      <c r="G78" s="908">
        <v>22</v>
      </c>
      <c r="H78" s="908">
        <v>14</v>
      </c>
      <c r="I78" s="873"/>
      <c r="J78" s="898" t="s">
        <v>616</v>
      </c>
      <c r="K78" s="905">
        <v>19</v>
      </c>
      <c r="L78" s="908">
        <v>30</v>
      </c>
      <c r="M78" s="908">
        <v>72</v>
      </c>
      <c r="N78" s="908">
        <v>12</v>
      </c>
      <c r="O78" s="908">
        <v>42</v>
      </c>
    </row>
    <row r="79" spans="1:15" ht="23.25" customHeight="1">
      <c r="A79" s="873"/>
      <c r="B79" s="898" t="s">
        <v>617</v>
      </c>
      <c r="C79" s="908">
        <v>4</v>
      </c>
      <c r="D79" s="925">
        <v>35</v>
      </c>
      <c r="E79" s="908">
        <v>6</v>
      </c>
      <c r="F79" s="908">
        <v>4.5</v>
      </c>
      <c r="G79" s="908">
        <v>2</v>
      </c>
      <c r="H79" s="908">
        <v>7</v>
      </c>
      <c r="I79" s="873"/>
      <c r="J79" s="898" t="s">
        <v>617</v>
      </c>
      <c r="K79" s="908">
        <v>178</v>
      </c>
      <c r="L79" s="925">
        <v>81</v>
      </c>
      <c r="M79" s="908"/>
      <c r="N79" s="908"/>
      <c r="O79" s="908"/>
    </row>
    <row r="80" spans="1:15" ht="23.25" customHeight="1">
      <c r="A80" s="873"/>
      <c r="B80" s="898" t="s">
        <v>618</v>
      </c>
      <c r="C80" s="908"/>
      <c r="D80" s="925"/>
      <c r="E80" s="908"/>
      <c r="F80" s="908"/>
      <c r="G80" s="908"/>
      <c r="H80" s="908"/>
      <c r="I80" s="873"/>
      <c r="J80" s="898" t="s">
        <v>618</v>
      </c>
      <c r="K80" s="908">
        <v>42</v>
      </c>
      <c r="L80" s="925">
        <v>16</v>
      </c>
      <c r="M80" s="908">
        <v>22</v>
      </c>
      <c r="N80" s="908">
        <v>20</v>
      </c>
      <c r="O80" s="908">
        <v>21</v>
      </c>
    </row>
    <row r="81" spans="1:15" ht="23.25" customHeight="1">
      <c r="A81" s="874"/>
      <c r="B81" s="899" t="s">
        <v>619</v>
      </c>
      <c r="C81" s="909"/>
      <c r="D81" s="926"/>
      <c r="E81" s="909"/>
      <c r="F81" s="909"/>
      <c r="G81" s="909"/>
      <c r="H81" s="909"/>
      <c r="I81" s="874"/>
      <c r="J81" s="899" t="s">
        <v>619</v>
      </c>
      <c r="K81" s="909">
        <v>1</v>
      </c>
      <c r="L81" s="926">
        <v>21</v>
      </c>
      <c r="M81" s="909">
        <v>7.4</v>
      </c>
      <c r="N81" s="909">
        <v>30</v>
      </c>
      <c r="O81" s="909">
        <v>18.7</v>
      </c>
    </row>
    <row r="82" spans="1:15" ht="23.25" customHeight="1">
      <c r="A82" s="871" t="s">
        <v>592</v>
      </c>
      <c r="B82" s="897" t="s">
        <v>413</v>
      </c>
      <c r="C82" s="904">
        <v>208</v>
      </c>
      <c r="D82" s="907">
        <v>200</v>
      </c>
      <c r="E82" s="907">
        <v>200</v>
      </c>
      <c r="F82" s="907">
        <v>240</v>
      </c>
      <c r="G82" s="907">
        <v>260</v>
      </c>
      <c r="H82" s="907">
        <v>240</v>
      </c>
      <c r="I82" s="871" t="s">
        <v>592</v>
      </c>
      <c r="J82" s="897" t="s">
        <v>413</v>
      </c>
      <c r="K82" s="904"/>
      <c r="L82" s="907"/>
      <c r="M82" s="907"/>
      <c r="N82" s="907"/>
      <c r="O82" s="907"/>
    </row>
    <row r="83" spans="1:15" ht="23.25" customHeight="1">
      <c r="A83" s="872" t="s">
        <v>586</v>
      </c>
      <c r="B83" s="898" t="s">
        <v>615</v>
      </c>
      <c r="C83" s="905">
        <v>220</v>
      </c>
      <c r="D83" s="908">
        <v>220</v>
      </c>
      <c r="E83" s="908">
        <v>220</v>
      </c>
      <c r="F83" s="908">
        <v>220</v>
      </c>
      <c r="G83" s="908">
        <v>240</v>
      </c>
      <c r="H83" s="908">
        <v>200</v>
      </c>
      <c r="I83" s="872" t="s">
        <v>586</v>
      </c>
      <c r="J83" s="898" t="s">
        <v>615</v>
      </c>
      <c r="K83" s="905">
        <v>220</v>
      </c>
      <c r="L83" s="908">
        <v>240</v>
      </c>
      <c r="M83" s="908">
        <v>168</v>
      </c>
      <c r="N83" s="908">
        <v>220</v>
      </c>
      <c r="O83" s="908">
        <v>194</v>
      </c>
    </row>
    <row r="84" spans="1:15" ht="23.25" customHeight="1">
      <c r="A84" s="873"/>
      <c r="B84" s="898" t="s">
        <v>616</v>
      </c>
      <c r="C84" s="905">
        <v>240</v>
      </c>
      <c r="D84" s="908">
        <v>252</v>
      </c>
      <c r="E84" s="908">
        <v>264</v>
      </c>
      <c r="F84" s="908">
        <v>240</v>
      </c>
      <c r="G84" s="908">
        <v>260</v>
      </c>
      <c r="H84" s="908">
        <v>280</v>
      </c>
      <c r="I84" s="873"/>
      <c r="J84" s="898" t="s">
        <v>616</v>
      </c>
      <c r="K84" s="905">
        <v>200</v>
      </c>
      <c r="L84" s="908">
        <v>240</v>
      </c>
      <c r="M84" s="908">
        <v>200</v>
      </c>
      <c r="N84" s="908">
        <v>240</v>
      </c>
      <c r="O84" s="908">
        <v>220</v>
      </c>
    </row>
    <row r="85" spans="1:15" ht="23.25" customHeight="1">
      <c r="A85" s="873"/>
      <c r="B85" s="898" t="s">
        <v>617</v>
      </c>
      <c r="C85" s="908">
        <v>228</v>
      </c>
      <c r="D85" s="925">
        <v>232</v>
      </c>
      <c r="E85" s="908">
        <v>268</v>
      </c>
      <c r="F85" s="908">
        <v>248</v>
      </c>
      <c r="G85" s="908">
        <v>300</v>
      </c>
      <c r="H85" s="908">
        <v>280</v>
      </c>
      <c r="I85" s="873"/>
      <c r="J85" s="898" t="s">
        <v>617</v>
      </c>
      <c r="K85" s="908">
        <v>220</v>
      </c>
      <c r="L85" s="925">
        <v>240</v>
      </c>
      <c r="M85" s="908">
        <v>240</v>
      </c>
      <c r="N85" s="908">
        <v>232</v>
      </c>
      <c r="O85" s="908">
        <v>236</v>
      </c>
    </row>
    <row r="86" spans="1:15" ht="23.25" customHeight="1">
      <c r="A86" s="873"/>
      <c r="B86" s="898" t="s">
        <v>618</v>
      </c>
      <c r="C86" s="908"/>
      <c r="D86" s="925"/>
      <c r="E86" s="908"/>
      <c r="F86" s="908"/>
      <c r="G86" s="908"/>
      <c r="H86" s="908"/>
      <c r="I86" s="873"/>
      <c r="J86" s="898" t="s">
        <v>618</v>
      </c>
      <c r="K86" s="908">
        <v>208</v>
      </c>
      <c r="L86" s="925">
        <v>244</v>
      </c>
      <c r="M86" s="908">
        <v>208</v>
      </c>
      <c r="N86" s="908">
        <v>240</v>
      </c>
      <c r="O86" s="908">
        <v>224</v>
      </c>
    </row>
    <row r="87" spans="1:15" ht="23.25" customHeight="1">
      <c r="A87" s="874"/>
      <c r="B87" s="899" t="s">
        <v>619</v>
      </c>
      <c r="C87" s="909"/>
      <c r="D87" s="926"/>
      <c r="E87" s="909"/>
      <c r="F87" s="909"/>
      <c r="G87" s="909"/>
      <c r="H87" s="909"/>
      <c r="I87" s="874"/>
      <c r="J87" s="899" t="s">
        <v>619</v>
      </c>
      <c r="K87" s="909">
        <v>180</v>
      </c>
      <c r="L87" s="926">
        <v>200</v>
      </c>
      <c r="M87" s="909">
        <v>180</v>
      </c>
      <c r="N87" s="909">
        <v>248</v>
      </c>
      <c r="O87" s="909">
        <v>214</v>
      </c>
    </row>
    <row r="88" spans="1:15" ht="20.25" customHeight="1">
      <c r="A88" s="871" t="s">
        <v>209</v>
      </c>
      <c r="B88" s="897" t="s">
        <v>413</v>
      </c>
      <c r="C88" s="904">
        <v>623</v>
      </c>
      <c r="D88" s="907">
        <v>871</v>
      </c>
      <c r="E88" s="907">
        <v>760</v>
      </c>
      <c r="F88" s="907">
        <v>850</v>
      </c>
      <c r="G88" s="907">
        <v>1020</v>
      </c>
      <c r="H88" s="907">
        <v>995</v>
      </c>
      <c r="I88" s="871" t="s">
        <v>209</v>
      </c>
      <c r="J88" s="897" t="s">
        <v>413</v>
      </c>
      <c r="K88" s="904"/>
      <c r="L88" s="907"/>
      <c r="M88" s="907"/>
      <c r="N88" s="907"/>
      <c r="O88" s="907"/>
    </row>
    <row r="89" spans="1:15" ht="20.25" customHeight="1">
      <c r="A89" s="872" t="s">
        <v>586</v>
      </c>
      <c r="B89" s="898" t="s">
        <v>615</v>
      </c>
      <c r="C89" s="905">
        <v>633</v>
      </c>
      <c r="D89" s="908">
        <v>1186</v>
      </c>
      <c r="E89" s="908">
        <v>894</v>
      </c>
      <c r="F89" s="908">
        <v>1253</v>
      </c>
      <c r="G89" s="908">
        <v>328</v>
      </c>
      <c r="H89" s="908">
        <v>530</v>
      </c>
      <c r="I89" s="872" t="s">
        <v>586</v>
      </c>
      <c r="J89" s="898" t="s">
        <v>615</v>
      </c>
      <c r="K89" s="905">
        <v>1017</v>
      </c>
      <c r="L89" s="908">
        <v>1620</v>
      </c>
      <c r="M89" s="908">
        <v>300</v>
      </c>
      <c r="N89" s="908">
        <v>16.8</v>
      </c>
      <c r="O89" s="908">
        <v>158.4</v>
      </c>
    </row>
    <row r="90" spans="1:15" ht="20.25" customHeight="1">
      <c r="A90" s="873"/>
      <c r="B90" s="898" t="s">
        <v>616</v>
      </c>
      <c r="C90" s="905">
        <v>929</v>
      </c>
      <c r="D90" s="908">
        <v>1310</v>
      </c>
      <c r="E90" s="908">
        <v>910</v>
      </c>
      <c r="F90" s="908">
        <v>1592</v>
      </c>
      <c r="G90" s="908">
        <v>1466</v>
      </c>
      <c r="H90" s="908">
        <v>1624</v>
      </c>
      <c r="I90" s="873"/>
      <c r="J90" s="898" t="s">
        <v>616</v>
      </c>
      <c r="K90" s="905">
        <v>669</v>
      </c>
      <c r="L90" s="908">
        <v>950</v>
      </c>
      <c r="M90" s="908">
        <v>1335</v>
      </c>
      <c r="N90" s="908">
        <v>16.600000000000001</v>
      </c>
      <c r="O90" s="908">
        <v>675.8</v>
      </c>
    </row>
    <row r="91" spans="1:15" ht="20.25" customHeight="1">
      <c r="A91" s="873"/>
      <c r="B91" s="898" t="s">
        <v>617</v>
      </c>
      <c r="C91" s="908">
        <v>1860</v>
      </c>
      <c r="D91" s="925">
        <v>2600</v>
      </c>
      <c r="E91" s="908">
        <v>1200</v>
      </c>
      <c r="F91" s="908">
        <v>2022</v>
      </c>
      <c r="G91" s="908">
        <v>1770</v>
      </c>
      <c r="H91" s="908">
        <v>1540</v>
      </c>
      <c r="I91" s="873"/>
      <c r="J91" s="898" t="s">
        <v>617</v>
      </c>
      <c r="K91" s="908">
        <v>2480</v>
      </c>
      <c r="L91" s="925">
        <v>2100</v>
      </c>
      <c r="M91" s="908">
        <v>12410</v>
      </c>
      <c r="N91" s="908">
        <v>14.3</v>
      </c>
      <c r="O91" s="908">
        <v>6212.15</v>
      </c>
    </row>
    <row r="92" spans="1:15" ht="20.25" customHeight="1">
      <c r="A92" s="873"/>
      <c r="B92" s="898" t="s">
        <v>618</v>
      </c>
      <c r="C92" s="908"/>
      <c r="D92" s="925"/>
      <c r="E92" s="908"/>
      <c r="F92" s="908"/>
      <c r="G92" s="908"/>
      <c r="H92" s="908"/>
      <c r="I92" s="873"/>
      <c r="J92" s="898" t="s">
        <v>618</v>
      </c>
      <c r="K92" s="908">
        <v>704</v>
      </c>
      <c r="L92" s="925">
        <v>900</v>
      </c>
      <c r="M92" s="908">
        <v>495</v>
      </c>
      <c r="N92" s="908">
        <v>8.8000000000000007</v>
      </c>
      <c r="O92" s="908">
        <v>251.9</v>
      </c>
    </row>
    <row r="93" spans="1:15" ht="20.25" customHeight="1">
      <c r="A93" s="874"/>
      <c r="B93" s="899" t="s">
        <v>619</v>
      </c>
      <c r="C93" s="909"/>
      <c r="D93" s="926"/>
      <c r="E93" s="909"/>
      <c r="F93" s="909"/>
      <c r="G93" s="909"/>
      <c r="H93" s="909"/>
      <c r="I93" s="874"/>
      <c r="J93" s="899" t="s">
        <v>619</v>
      </c>
      <c r="K93" s="909">
        <v>730</v>
      </c>
      <c r="L93" s="926">
        <v>930</v>
      </c>
      <c r="M93" s="909">
        <v>708</v>
      </c>
      <c r="N93" s="909">
        <v>8.6999999999999993</v>
      </c>
      <c r="O93" s="909">
        <v>358.35</v>
      </c>
    </row>
    <row r="94" spans="1:15" ht="20.25" customHeight="1">
      <c r="A94" s="871" t="s">
        <v>211</v>
      </c>
      <c r="B94" s="897" t="s">
        <v>413</v>
      </c>
      <c r="C94" s="904">
        <v>34</v>
      </c>
      <c r="D94" s="907">
        <v>31</v>
      </c>
      <c r="E94" s="907">
        <v>28</v>
      </c>
      <c r="F94" s="907">
        <v>20</v>
      </c>
      <c r="G94" s="907">
        <v>15</v>
      </c>
      <c r="H94" s="907">
        <v>39</v>
      </c>
      <c r="I94" s="871" t="s">
        <v>211</v>
      </c>
      <c r="J94" s="897" t="s">
        <v>413</v>
      </c>
      <c r="K94" s="904"/>
      <c r="L94" s="907"/>
      <c r="M94" s="907"/>
      <c r="N94" s="907"/>
      <c r="O94" s="907"/>
    </row>
    <row r="95" spans="1:15" ht="20.25" customHeight="1">
      <c r="A95" s="872" t="s">
        <v>586</v>
      </c>
      <c r="B95" s="898" t="s">
        <v>615</v>
      </c>
      <c r="C95" s="905">
        <v>37</v>
      </c>
      <c r="D95" s="908">
        <v>39</v>
      </c>
      <c r="E95" s="908">
        <v>34</v>
      </c>
      <c r="F95" s="908">
        <v>44</v>
      </c>
      <c r="G95" s="908">
        <v>8.9</v>
      </c>
      <c r="H95" s="908">
        <v>13</v>
      </c>
      <c r="I95" s="872" t="s">
        <v>586</v>
      </c>
      <c r="J95" s="898" t="s">
        <v>615</v>
      </c>
      <c r="K95" s="905">
        <v>17</v>
      </c>
      <c r="L95" s="908">
        <v>120</v>
      </c>
      <c r="M95" s="908">
        <v>15</v>
      </c>
      <c r="N95" s="908">
        <v>151</v>
      </c>
      <c r="O95" s="908">
        <v>83</v>
      </c>
    </row>
    <row r="96" spans="1:15" ht="20.25" customHeight="1">
      <c r="A96" s="873"/>
      <c r="B96" s="898" t="s">
        <v>616</v>
      </c>
      <c r="C96" s="905">
        <v>42</v>
      </c>
      <c r="D96" s="908">
        <v>49</v>
      </c>
      <c r="E96" s="908">
        <v>41</v>
      </c>
      <c r="F96" s="908">
        <v>59</v>
      </c>
      <c r="G96" s="908">
        <v>27</v>
      </c>
      <c r="H96" s="908">
        <v>50</v>
      </c>
      <c r="I96" s="873"/>
      <c r="J96" s="898" t="s">
        <v>616</v>
      </c>
      <c r="K96" s="905">
        <v>12</v>
      </c>
      <c r="L96" s="908">
        <v>69</v>
      </c>
      <c r="M96" s="908">
        <v>60</v>
      </c>
      <c r="N96" s="908">
        <v>144</v>
      </c>
      <c r="O96" s="908">
        <v>102</v>
      </c>
    </row>
    <row r="97" spans="1:15" ht="20.25" customHeight="1">
      <c r="A97" s="873"/>
      <c r="B97" s="898" t="s">
        <v>617</v>
      </c>
      <c r="C97" s="908">
        <v>146</v>
      </c>
      <c r="D97" s="925">
        <v>67</v>
      </c>
      <c r="E97" s="908">
        <v>39</v>
      </c>
      <c r="F97" s="908">
        <v>88</v>
      </c>
      <c r="G97" s="908">
        <v>63</v>
      </c>
      <c r="H97" s="908">
        <v>44</v>
      </c>
      <c r="I97" s="873"/>
      <c r="J97" s="898" t="s">
        <v>617</v>
      </c>
      <c r="K97" s="908">
        <v>54</v>
      </c>
      <c r="L97" s="925">
        <v>110</v>
      </c>
      <c r="M97" s="908">
        <v>84</v>
      </c>
      <c r="N97" s="908">
        <v>77</v>
      </c>
      <c r="O97" s="908">
        <v>80.5</v>
      </c>
    </row>
    <row r="98" spans="1:15" ht="20.25" customHeight="1">
      <c r="A98" s="873"/>
      <c r="B98" s="898" t="s">
        <v>618</v>
      </c>
      <c r="C98" s="908"/>
      <c r="D98" s="925"/>
      <c r="E98" s="908"/>
      <c r="F98" s="908"/>
      <c r="G98" s="908"/>
      <c r="H98" s="908"/>
      <c r="I98" s="873"/>
      <c r="J98" s="898" t="s">
        <v>618</v>
      </c>
      <c r="K98" s="908">
        <v>14</v>
      </c>
      <c r="L98" s="925">
        <v>55</v>
      </c>
      <c r="M98" s="908">
        <v>23</v>
      </c>
      <c r="N98" s="908">
        <v>23</v>
      </c>
      <c r="O98" s="908">
        <v>23</v>
      </c>
    </row>
    <row r="99" spans="1:15" ht="20.25" customHeight="1" thickBot="1">
      <c r="A99" s="875"/>
      <c r="B99" s="906" t="s">
        <v>619</v>
      </c>
      <c r="C99" s="910"/>
      <c r="D99" s="968"/>
      <c r="E99" s="910"/>
      <c r="F99" s="910"/>
      <c r="G99" s="910"/>
      <c r="H99" s="910"/>
      <c r="I99" s="875"/>
      <c r="J99" s="906" t="s">
        <v>619</v>
      </c>
      <c r="K99" s="910">
        <v>15</v>
      </c>
      <c r="L99" s="968">
        <v>60</v>
      </c>
      <c r="M99" s="910">
        <v>31.5</v>
      </c>
      <c r="N99" s="910">
        <v>25</v>
      </c>
      <c r="O99" s="910">
        <v>28.25</v>
      </c>
    </row>
    <row r="100" spans="1:15" ht="20.25" customHeight="1" thickTop="1">
      <c r="A100" s="878"/>
      <c r="B100" s="920"/>
      <c r="C100" s="881"/>
      <c r="D100" s="881"/>
      <c r="E100" s="881"/>
      <c r="F100" s="881"/>
      <c r="G100" s="881"/>
      <c r="H100" s="877" t="s">
        <v>113</v>
      </c>
      <c r="I100" s="878"/>
      <c r="J100" s="880"/>
      <c r="K100" s="881"/>
      <c r="L100" s="881"/>
      <c r="M100" s="881"/>
      <c r="N100" s="881"/>
      <c r="O100" s="877"/>
    </row>
    <row r="101" spans="1:15" ht="20.25" customHeight="1">
      <c r="A101" s="878"/>
      <c r="B101" s="920"/>
      <c r="C101" s="881"/>
      <c r="D101" s="881"/>
      <c r="E101" s="881"/>
      <c r="F101" s="881"/>
      <c r="G101" s="881"/>
      <c r="H101" s="881"/>
      <c r="I101" s="1004" t="s">
        <v>417</v>
      </c>
      <c r="J101" s="1004"/>
      <c r="K101" s="1004"/>
      <c r="L101" s="1004"/>
      <c r="M101" s="1004"/>
      <c r="N101" s="1004"/>
      <c r="O101" s="881"/>
    </row>
    <row r="102" spans="1:15" ht="20.25" customHeight="1">
      <c r="A102" s="878"/>
      <c r="B102" s="920"/>
      <c r="C102" s="881"/>
      <c r="D102" s="881"/>
      <c r="E102" s="881"/>
      <c r="F102" s="881"/>
      <c r="G102" s="881"/>
      <c r="H102" s="881"/>
      <c r="I102" s="842"/>
      <c r="J102" s="842"/>
      <c r="K102" s="842"/>
      <c r="L102" s="842"/>
      <c r="M102" s="842"/>
      <c r="N102" s="842"/>
      <c r="O102" s="881"/>
    </row>
    <row r="103" spans="1:15" ht="20.25" customHeight="1">
      <c r="A103" s="878"/>
      <c r="B103" s="920"/>
      <c r="C103" s="881"/>
      <c r="D103" s="881"/>
      <c r="E103" s="881"/>
      <c r="F103" s="881"/>
      <c r="G103" s="881"/>
      <c r="H103" s="881"/>
      <c r="I103" s="842"/>
      <c r="J103" s="842"/>
      <c r="K103" s="842"/>
      <c r="L103" s="842"/>
      <c r="M103" s="842"/>
      <c r="N103" s="842"/>
      <c r="O103" s="881"/>
    </row>
    <row r="104" spans="1:15" ht="20.25" customHeight="1">
      <c r="A104" s="878"/>
      <c r="B104" s="920"/>
      <c r="C104" s="881"/>
      <c r="D104" s="881"/>
      <c r="E104" s="881"/>
      <c r="F104" s="881"/>
      <c r="G104" s="881"/>
      <c r="H104" s="881"/>
      <c r="I104" s="842"/>
      <c r="J104" s="842"/>
      <c r="K104" s="842"/>
      <c r="L104" s="842"/>
      <c r="M104" s="842"/>
      <c r="N104" s="842"/>
      <c r="O104" s="881"/>
    </row>
    <row r="105" spans="1:15" ht="20.25" customHeight="1">
      <c r="A105" s="878"/>
      <c r="B105" s="920"/>
      <c r="C105" s="881"/>
      <c r="D105" s="881"/>
      <c r="E105" s="881"/>
      <c r="F105" s="881"/>
      <c r="G105" s="881"/>
      <c r="H105" s="881"/>
      <c r="I105" s="842"/>
      <c r="J105" s="842"/>
      <c r="K105" s="842"/>
      <c r="L105" s="842"/>
      <c r="M105" s="842"/>
      <c r="N105" s="842"/>
      <c r="O105" s="881"/>
    </row>
    <row r="106" spans="1:15" ht="20.25" customHeight="1">
      <c r="A106" s="878"/>
      <c r="B106" s="920"/>
      <c r="C106" s="881"/>
      <c r="D106" s="881"/>
      <c r="E106" s="881"/>
      <c r="F106" s="881"/>
      <c r="G106" s="881"/>
      <c r="H106" s="881"/>
      <c r="I106" s="842"/>
      <c r="J106" s="842"/>
      <c r="K106" s="842"/>
      <c r="L106" s="842"/>
      <c r="M106" s="842"/>
      <c r="N106" s="842"/>
      <c r="O106" s="881"/>
    </row>
    <row r="107" spans="1:15" ht="20.25" customHeight="1">
      <c r="A107" s="878"/>
      <c r="B107" s="920"/>
      <c r="C107" s="881"/>
      <c r="D107" s="881"/>
      <c r="E107" s="881"/>
      <c r="F107" s="881"/>
      <c r="G107" s="881"/>
      <c r="H107" s="881"/>
      <c r="I107" s="842"/>
      <c r="J107" s="842"/>
      <c r="K107" s="842"/>
      <c r="L107" s="842"/>
      <c r="M107" s="842"/>
      <c r="N107" s="842"/>
      <c r="O107" s="881"/>
    </row>
    <row r="108" spans="1:15" ht="20.25" customHeight="1">
      <c r="A108" s="878"/>
      <c r="B108" s="920"/>
      <c r="C108" s="881"/>
      <c r="D108" s="881"/>
      <c r="E108" s="881"/>
      <c r="F108" s="881"/>
      <c r="G108" s="881"/>
      <c r="H108" s="881"/>
      <c r="I108" s="842"/>
      <c r="J108" s="842"/>
      <c r="K108" s="842"/>
      <c r="L108" s="842"/>
      <c r="M108" s="842"/>
      <c r="N108" s="842"/>
      <c r="O108" s="881"/>
    </row>
    <row r="109" spans="1:15" ht="20.25" customHeight="1">
      <c r="A109" s="1046" t="s">
        <v>264</v>
      </c>
      <c r="B109" s="1046"/>
      <c r="C109" s="1046"/>
      <c r="D109" s="1046"/>
      <c r="E109" s="1046"/>
      <c r="F109" s="139"/>
      <c r="G109" s="139"/>
      <c r="H109" s="139">
        <v>72</v>
      </c>
      <c r="I109" s="1046" t="s">
        <v>264</v>
      </c>
      <c r="J109" s="1046"/>
      <c r="K109" s="1046"/>
      <c r="L109" s="1046"/>
      <c r="M109" s="1046"/>
      <c r="N109" s="139"/>
      <c r="O109" s="139">
        <v>73</v>
      </c>
    </row>
  </sheetData>
  <mergeCells count="19">
    <mergeCell ref="A36:H36"/>
    <mergeCell ref="I36:O36"/>
    <mergeCell ref="A37:B37"/>
    <mergeCell ref="I37:J37"/>
    <mergeCell ref="I101:N101"/>
    <mergeCell ref="A109:E109"/>
    <mergeCell ref="I109:M109"/>
    <mergeCell ref="A72:E72"/>
    <mergeCell ref="I72:M72"/>
    <mergeCell ref="A73:H73"/>
    <mergeCell ref="I73:O73"/>
    <mergeCell ref="A74:B74"/>
    <mergeCell ref="I74:J74"/>
    <mergeCell ref="A1:H1"/>
    <mergeCell ref="I1:O1"/>
    <mergeCell ref="A2:B2"/>
    <mergeCell ref="I2:J2"/>
    <mergeCell ref="A35:E35"/>
    <mergeCell ref="I35:M35"/>
  </mergeCells>
  <printOptions horizontalCentered="1"/>
  <pageMargins left="0.45" right="0.45" top="0.5" bottom="0.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B1:M44"/>
  <sheetViews>
    <sheetView rightToLeft="1" view="pageBreakPreview" topLeftCell="A37" zoomScale="150" zoomScaleNormal="140" zoomScaleSheetLayoutView="150" workbookViewId="0">
      <selection activeCell="D48" sqref="D48"/>
    </sheetView>
  </sheetViews>
  <sheetFormatPr defaultColWidth="9.140625" defaultRowHeight="15"/>
  <cols>
    <col min="1" max="1" width="1.28515625" style="58" customWidth="1"/>
    <col min="2" max="2" width="18.28515625" style="58" customWidth="1"/>
    <col min="3" max="3" width="37.42578125" style="58" customWidth="1"/>
    <col min="4" max="4" width="22.5703125" style="58" customWidth="1"/>
    <col min="5" max="5" width="13" style="58" customWidth="1"/>
    <col min="6" max="6" width="9.42578125" style="58" customWidth="1"/>
    <col min="7" max="7" width="1.140625" style="58" customWidth="1"/>
    <col min="8" max="8" width="17.28515625" style="58" customWidth="1"/>
    <col min="9" max="9" width="1.140625" style="58" customWidth="1"/>
    <col min="10" max="10" width="15.7109375" style="58" customWidth="1"/>
    <col min="11" max="11" width="0.85546875" style="58" customWidth="1"/>
    <col min="12" max="12" width="4.85546875" style="58" customWidth="1"/>
    <col min="13" max="13" width="14.140625" style="58" customWidth="1"/>
    <col min="14" max="16384" width="9.140625" style="58"/>
  </cols>
  <sheetData>
    <row r="1" spans="2:4" ht="20.25" customHeight="1">
      <c r="B1" s="995" t="s">
        <v>464</v>
      </c>
      <c r="C1" s="995"/>
      <c r="D1" s="995"/>
    </row>
    <row r="2" spans="2:4" s="204" customFormat="1" ht="20.25" customHeight="1" thickBot="1">
      <c r="B2" s="996" t="s">
        <v>667</v>
      </c>
      <c r="C2" s="996"/>
      <c r="D2" s="996"/>
    </row>
    <row r="3" spans="2:4" s="14" customFormat="1" ht="22.5" customHeight="1" thickTop="1" thickBot="1">
      <c r="B3" s="608" t="s">
        <v>398</v>
      </c>
      <c r="C3" s="608" t="s">
        <v>226</v>
      </c>
      <c r="D3" s="608" t="s">
        <v>399</v>
      </c>
    </row>
    <row r="4" spans="2:4" s="14" customFormat="1" ht="17.25" customHeight="1">
      <c r="B4" s="1179" t="s">
        <v>400</v>
      </c>
      <c r="C4" s="776" t="s">
        <v>470</v>
      </c>
      <c r="D4" s="777" t="s">
        <v>473</v>
      </c>
    </row>
    <row r="5" spans="2:4" s="14" customFormat="1" ht="17.25" customHeight="1">
      <c r="B5" s="1021"/>
      <c r="C5" s="607" t="s">
        <v>471</v>
      </c>
      <c r="D5" s="628" t="s">
        <v>474</v>
      </c>
    </row>
    <row r="6" spans="2:4" s="14" customFormat="1" ht="17.25" customHeight="1">
      <c r="B6" s="1022"/>
      <c r="C6" s="609" t="s">
        <v>472</v>
      </c>
      <c r="D6" s="629" t="s">
        <v>481</v>
      </c>
    </row>
    <row r="7" spans="2:4" s="14" customFormat="1" ht="17.25" customHeight="1">
      <c r="B7" s="1021" t="s">
        <v>475</v>
      </c>
      <c r="C7" s="607" t="s">
        <v>476</v>
      </c>
      <c r="D7" s="775" t="s">
        <v>483</v>
      </c>
    </row>
    <row r="8" spans="2:4" s="14" customFormat="1" ht="17.25" customHeight="1">
      <c r="B8" s="1021"/>
      <c r="C8" s="774" t="s">
        <v>477</v>
      </c>
      <c r="D8" s="778" t="s">
        <v>484</v>
      </c>
    </row>
    <row r="9" spans="2:4" s="14" customFormat="1" ht="17.25" customHeight="1">
      <c r="B9" s="779" t="s">
        <v>478</v>
      </c>
      <c r="C9" s="780" t="s">
        <v>479</v>
      </c>
      <c r="D9" s="781" t="s">
        <v>480</v>
      </c>
    </row>
    <row r="10" spans="2:4" s="14" customFormat="1" ht="17.25" customHeight="1">
      <c r="B10" s="1025" t="s">
        <v>401</v>
      </c>
      <c r="C10" s="610" t="s">
        <v>497</v>
      </c>
      <c r="D10" s="630" t="s">
        <v>498</v>
      </c>
    </row>
    <row r="11" spans="2:4" s="14" customFormat="1" ht="17.25" customHeight="1">
      <c r="B11" s="1021"/>
      <c r="C11" s="607" t="s">
        <v>402</v>
      </c>
      <c r="D11" s="628" t="s">
        <v>488</v>
      </c>
    </row>
    <row r="12" spans="2:4" s="14" customFormat="1" ht="17.25" customHeight="1">
      <c r="B12" s="1021"/>
      <c r="C12" s="607" t="s">
        <v>403</v>
      </c>
      <c r="D12" s="628" t="s">
        <v>493</v>
      </c>
    </row>
    <row r="13" spans="2:4" s="14" customFormat="1" ht="17.25" customHeight="1">
      <c r="B13" s="1021"/>
      <c r="C13" s="607" t="s">
        <v>502</v>
      </c>
      <c r="D13" s="628" t="s">
        <v>503</v>
      </c>
    </row>
    <row r="14" spans="2:4" s="14" customFormat="1" ht="17.25" customHeight="1">
      <c r="B14" s="1021"/>
      <c r="C14" s="607" t="s">
        <v>482</v>
      </c>
      <c r="D14" s="775" t="s">
        <v>485</v>
      </c>
    </row>
    <row r="15" spans="2:4" s="14" customFormat="1" ht="17.25" customHeight="1">
      <c r="B15" s="1021"/>
      <c r="C15" s="607" t="s">
        <v>499</v>
      </c>
      <c r="D15" s="628" t="s">
        <v>500</v>
      </c>
    </row>
    <row r="16" spans="2:4" s="14" customFormat="1" ht="17.25" customHeight="1">
      <c r="B16" s="1021"/>
      <c r="C16" s="607" t="s">
        <v>404</v>
      </c>
      <c r="D16" s="628" t="s">
        <v>490</v>
      </c>
    </row>
    <row r="17" spans="2:4" s="14" customFormat="1" ht="17.25" customHeight="1">
      <c r="B17" s="1021"/>
      <c r="C17" s="607" t="s">
        <v>405</v>
      </c>
      <c r="D17" s="628" t="s">
        <v>494</v>
      </c>
    </row>
    <row r="18" spans="2:4" s="14" customFormat="1" ht="17.25" customHeight="1">
      <c r="B18" s="1021"/>
      <c r="C18" s="607" t="s">
        <v>504</v>
      </c>
      <c r="D18" s="628" t="s">
        <v>505</v>
      </c>
    </row>
    <row r="19" spans="2:4" s="14" customFormat="1" ht="17.25" customHeight="1">
      <c r="B19" s="1021"/>
      <c r="C19" s="607" t="s">
        <v>486</v>
      </c>
      <c r="D19" s="784" t="s">
        <v>489</v>
      </c>
    </row>
    <row r="20" spans="2:4" s="14" customFormat="1" ht="17.25" customHeight="1">
      <c r="B20" s="1021"/>
      <c r="C20" s="607" t="s">
        <v>501</v>
      </c>
      <c r="D20" s="775" t="s">
        <v>359</v>
      </c>
    </row>
    <row r="21" spans="2:4" s="14" customFormat="1" ht="17.25" customHeight="1">
      <c r="B21" s="1021"/>
      <c r="C21" s="607" t="s">
        <v>491</v>
      </c>
      <c r="D21" s="785" t="s">
        <v>492</v>
      </c>
    </row>
    <row r="22" spans="2:4" s="14" customFormat="1" ht="17.25" customHeight="1">
      <c r="B22" s="1021"/>
      <c r="C22" s="607" t="s">
        <v>495</v>
      </c>
      <c r="D22" s="628" t="s">
        <v>496</v>
      </c>
    </row>
    <row r="23" spans="2:4" s="14" customFormat="1" ht="17.25" customHeight="1">
      <c r="B23" s="1021"/>
      <c r="C23" s="607" t="s">
        <v>506</v>
      </c>
      <c r="D23" s="628" t="s">
        <v>507</v>
      </c>
    </row>
    <row r="24" spans="2:4" s="14" customFormat="1" ht="17.25" customHeight="1">
      <c r="B24" s="1022"/>
      <c r="C24" s="607" t="s">
        <v>487</v>
      </c>
      <c r="D24" s="783" t="s">
        <v>359</v>
      </c>
    </row>
    <row r="25" spans="2:4" s="14" customFormat="1" ht="17.25" customHeight="1">
      <c r="B25" s="1025" t="s">
        <v>406</v>
      </c>
      <c r="C25" s="771" t="s">
        <v>257</v>
      </c>
      <c r="D25" s="630" t="s">
        <v>508</v>
      </c>
    </row>
    <row r="26" spans="2:4" s="14" customFormat="1" ht="17.25" customHeight="1">
      <c r="B26" s="1021"/>
      <c r="C26" s="69" t="s">
        <v>509</v>
      </c>
      <c r="D26" s="628" t="s">
        <v>359</v>
      </c>
    </row>
    <row r="27" spans="2:4" s="14" customFormat="1" ht="17.25" customHeight="1">
      <c r="B27" s="1021"/>
      <c r="C27" s="69" t="s">
        <v>510</v>
      </c>
      <c r="D27" s="628" t="s">
        <v>359</v>
      </c>
    </row>
    <row r="28" spans="2:4" s="14" customFormat="1" ht="17.25" customHeight="1">
      <c r="B28" s="1021"/>
      <c r="C28" s="69" t="s">
        <v>511</v>
      </c>
      <c r="D28" s="628" t="s">
        <v>512</v>
      </c>
    </row>
    <row r="29" spans="2:4" s="14" customFormat="1" ht="17.25" customHeight="1">
      <c r="B29" s="1021"/>
      <c r="C29" s="69" t="s">
        <v>513</v>
      </c>
      <c r="D29" s="628" t="s">
        <v>514</v>
      </c>
    </row>
    <row r="30" spans="2:4" s="14" customFormat="1" ht="17.25" customHeight="1">
      <c r="B30" s="1021"/>
      <c r="C30" s="69" t="s">
        <v>515</v>
      </c>
      <c r="D30" s="628" t="s">
        <v>516</v>
      </c>
    </row>
    <row r="31" spans="2:4" s="14" customFormat="1" ht="17.25" customHeight="1">
      <c r="B31" s="1021"/>
      <c r="C31" s="69" t="s">
        <v>517</v>
      </c>
      <c r="D31" s="628" t="s">
        <v>518</v>
      </c>
    </row>
    <row r="32" spans="2:4" s="14" customFormat="1" ht="22.5" customHeight="1">
      <c r="B32" s="1021"/>
      <c r="C32" s="69" t="s">
        <v>519</v>
      </c>
      <c r="D32" s="628" t="s">
        <v>520</v>
      </c>
    </row>
    <row r="33" spans="2:13" s="14" customFormat="1" ht="17.25" customHeight="1">
      <c r="B33" s="1021"/>
      <c r="C33" s="69" t="s">
        <v>521</v>
      </c>
      <c r="D33" s="628" t="s">
        <v>522</v>
      </c>
    </row>
    <row r="34" spans="2:13" s="14" customFormat="1" ht="17.25" customHeight="1">
      <c r="B34" s="773"/>
      <c r="C34" s="774" t="s">
        <v>523</v>
      </c>
      <c r="D34" s="782" t="s">
        <v>524</v>
      </c>
    </row>
    <row r="35" spans="2:13" s="14" customFormat="1" ht="17.25" customHeight="1">
      <c r="B35" s="773"/>
      <c r="C35" s="66" t="s">
        <v>525</v>
      </c>
      <c r="D35" s="778" t="s">
        <v>359</v>
      </c>
    </row>
    <row r="36" spans="2:13" s="14" customFormat="1" ht="17.25" customHeight="1">
      <c r="B36" s="1025" t="s">
        <v>526</v>
      </c>
      <c r="C36" s="771" t="s">
        <v>527</v>
      </c>
      <c r="D36" s="630" t="s">
        <v>359</v>
      </c>
    </row>
    <row r="37" spans="2:13" s="14" customFormat="1" ht="17.25" customHeight="1">
      <c r="B37" s="1021"/>
      <c r="C37" s="607" t="s">
        <v>528</v>
      </c>
      <c r="D37" s="775" t="s">
        <v>359</v>
      </c>
    </row>
    <row r="38" spans="2:13" s="14" customFormat="1" ht="17.25" customHeight="1">
      <c r="B38" s="1021"/>
      <c r="C38" s="607" t="s">
        <v>0</v>
      </c>
      <c r="D38" s="628" t="s">
        <v>359</v>
      </c>
    </row>
    <row r="39" spans="2:13" s="14" customFormat="1" ht="17.25" customHeight="1">
      <c r="B39" s="1022"/>
      <c r="C39" s="609" t="s">
        <v>529</v>
      </c>
      <c r="D39" s="629" t="s">
        <v>359</v>
      </c>
    </row>
    <row r="40" spans="2:13" s="14" customFormat="1" ht="17.25" customHeight="1">
      <c r="B40" s="1025" t="s">
        <v>530</v>
      </c>
      <c r="C40" s="771" t="s">
        <v>531</v>
      </c>
      <c r="D40" s="786" t="s">
        <v>359</v>
      </c>
    </row>
    <row r="41" spans="2:13" s="14" customFormat="1" ht="17.25" customHeight="1" thickBot="1">
      <c r="B41" s="1180"/>
      <c r="C41" s="772" t="s">
        <v>532</v>
      </c>
      <c r="D41" s="631" t="s">
        <v>359</v>
      </c>
    </row>
    <row r="42" spans="2:13" s="14" customFormat="1" ht="17.25" customHeight="1" thickTop="1">
      <c r="B42" s="739" t="s">
        <v>316</v>
      </c>
      <c r="C42" s="66"/>
      <c r="D42" s="627"/>
      <c r="E42" s="623"/>
      <c r="F42" s="623"/>
      <c r="G42" s="623"/>
      <c r="H42" s="623"/>
      <c r="I42" s="623"/>
      <c r="J42" s="623"/>
      <c r="K42" s="623"/>
      <c r="L42" s="623"/>
      <c r="M42" s="623"/>
    </row>
    <row r="43" spans="2:13" s="623" customFormat="1" ht="17.25" customHeight="1">
      <c r="B43" s="1021" t="s">
        <v>412</v>
      </c>
      <c r="C43" s="1021"/>
      <c r="D43" s="1021"/>
    </row>
    <row r="44" spans="2:13" s="14" customFormat="1" ht="17.25" customHeight="1">
      <c r="B44" s="746" t="s">
        <v>264</v>
      </c>
      <c r="C44" s="746"/>
      <c r="D44" s="753">
        <v>74</v>
      </c>
      <c r="E44" s="216"/>
      <c r="F44" s="623"/>
      <c r="G44" s="625"/>
      <c r="H44" s="626"/>
      <c r="I44" s="154"/>
      <c r="J44" s="154"/>
      <c r="K44" s="154">
        <v>61</v>
      </c>
    </row>
  </sheetData>
  <mergeCells count="9">
    <mergeCell ref="B43:D43"/>
    <mergeCell ref="B1:D1"/>
    <mergeCell ref="B2:D2"/>
    <mergeCell ref="B4:B6"/>
    <mergeCell ref="B7:B8"/>
    <mergeCell ref="B10:B24"/>
    <mergeCell ref="B25:B33"/>
    <mergeCell ref="B36:B39"/>
    <mergeCell ref="B40:B41"/>
  </mergeCells>
  <printOptions horizontalCentered="1"/>
  <pageMargins left="0.70866141732283472" right="0.70866141732283472" top="0.55118110236220474" bottom="0.55118110236220474" header="0.31496062992125984" footer="0.31496062992125984"/>
  <pageSetup paperSize="9" orientation="portrait" verticalDpi="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B1:N66"/>
  <sheetViews>
    <sheetView rightToLeft="1" view="pageBreakPreview" topLeftCell="A56" zoomScale="110" zoomScaleNormal="100" zoomScaleSheetLayoutView="110" workbookViewId="0">
      <selection activeCell="E63" sqref="E63"/>
    </sheetView>
  </sheetViews>
  <sheetFormatPr defaultColWidth="9.140625" defaultRowHeight="21.75" customHeight="1"/>
  <cols>
    <col min="1" max="1" width="1.28515625" style="58" customWidth="1"/>
    <col min="2" max="5" width="18.42578125" style="58" customWidth="1"/>
    <col min="6" max="6" width="13" style="58" customWidth="1"/>
    <col min="7" max="7" width="9.42578125" style="58" customWidth="1"/>
    <col min="8" max="8" width="1.140625" style="58" customWidth="1"/>
    <col min="9" max="9" width="17.28515625" style="58" customWidth="1"/>
    <col min="10" max="10" width="1.140625" style="58" customWidth="1"/>
    <col min="11" max="11" width="15.7109375" style="58" customWidth="1"/>
    <col min="12" max="12" width="0.85546875" style="58" customWidth="1"/>
    <col min="13" max="13" width="4.85546875" style="58" customWidth="1"/>
    <col min="14" max="14" width="14.140625" style="58" customWidth="1"/>
    <col min="15" max="16384" width="9.140625" style="58"/>
  </cols>
  <sheetData>
    <row r="1" spans="2:5" ht="27" customHeight="1">
      <c r="B1" s="995" t="s">
        <v>465</v>
      </c>
      <c r="C1" s="995"/>
      <c r="D1" s="995"/>
      <c r="E1" s="995"/>
    </row>
    <row r="2" spans="2:5" s="204" customFormat="1" ht="27" customHeight="1" thickBot="1">
      <c r="B2" s="996" t="s">
        <v>668</v>
      </c>
      <c r="C2" s="996"/>
      <c r="D2" s="996"/>
      <c r="E2" s="996"/>
    </row>
    <row r="3" spans="2:5" s="14" customFormat="1" ht="37.5" customHeight="1" thickTop="1">
      <c r="B3" s="232" t="s">
        <v>95</v>
      </c>
      <c r="C3" s="232" t="s">
        <v>466</v>
      </c>
      <c r="D3" s="232" t="s">
        <v>467</v>
      </c>
      <c r="E3" s="232" t="s">
        <v>468</v>
      </c>
    </row>
    <row r="4" spans="2:5" s="14" customFormat="1" ht="27.75" customHeight="1">
      <c r="B4" s="309" t="s">
        <v>96</v>
      </c>
      <c r="C4" s="674">
        <v>1870</v>
      </c>
      <c r="D4" s="674">
        <v>349</v>
      </c>
      <c r="E4" s="766">
        <f>D4/C4*100</f>
        <v>18.663101604278076</v>
      </c>
    </row>
    <row r="5" spans="2:5" s="14" customFormat="1" ht="27.75" customHeight="1">
      <c r="B5" s="309" t="s">
        <v>97</v>
      </c>
      <c r="C5" s="113">
        <v>3994</v>
      </c>
      <c r="D5" s="113">
        <v>284</v>
      </c>
      <c r="E5" s="766">
        <f t="shared" ref="E5:E18" si="0">D5/C5*100</f>
        <v>7.1106659989984973</v>
      </c>
    </row>
    <row r="6" spans="2:5" s="14" customFormat="1" ht="27.75" customHeight="1">
      <c r="B6" s="319" t="s">
        <v>98</v>
      </c>
      <c r="C6" s="113">
        <v>3367</v>
      </c>
      <c r="D6" s="113">
        <v>349</v>
      </c>
      <c r="E6" s="766">
        <f t="shared" si="0"/>
        <v>10.365310365310364</v>
      </c>
    </row>
    <row r="7" spans="2:5" s="14" customFormat="1" ht="27.75" customHeight="1">
      <c r="B7" s="319" t="s">
        <v>379</v>
      </c>
      <c r="C7" s="792" t="s">
        <v>538</v>
      </c>
      <c r="D7" s="792" t="s">
        <v>538</v>
      </c>
      <c r="E7" s="792" t="s">
        <v>538</v>
      </c>
    </row>
    <row r="8" spans="2:5" s="14" customFormat="1" ht="27.75" customHeight="1">
      <c r="B8" s="328" t="s">
        <v>469</v>
      </c>
      <c r="C8" s="113">
        <v>8846</v>
      </c>
      <c r="D8" s="113">
        <v>1980</v>
      </c>
      <c r="E8" s="766">
        <f t="shared" si="0"/>
        <v>22.382997965182003</v>
      </c>
    </row>
    <row r="9" spans="2:5" s="14" customFormat="1" ht="27.75" customHeight="1">
      <c r="B9" s="328" t="s">
        <v>102</v>
      </c>
      <c r="C9" s="113">
        <v>5043</v>
      </c>
      <c r="D9" s="113">
        <v>205</v>
      </c>
      <c r="E9" s="766">
        <f t="shared" si="0"/>
        <v>4.0650406504065035</v>
      </c>
    </row>
    <row r="10" spans="2:5" s="14" customFormat="1" ht="27.75" customHeight="1">
      <c r="B10" s="328" t="s">
        <v>94</v>
      </c>
      <c r="C10" s="113">
        <v>3750</v>
      </c>
      <c r="D10" s="113">
        <v>685</v>
      </c>
      <c r="E10" s="766">
        <f t="shared" si="0"/>
        <v>18.266666666666666</v>
      </c>
    </row>
    <row r="11" spans="2:5" s="14" customFormat="1" ht="27.75" customHeight="1">
      <c r="B11" s="328" t="s">
        <v>101</v>
      </c>
      <c r="C11" s="113">
        <v>5378</v>
      </c>
      <c r="D11" s="113">
        <v>1167</v>
      </c>
      <c r="E11" s="766">
        <f t="shared" si="0"/>
        <v>21.699516548902938</v>
      </c>
    </row>
    <row r="12" spans="2:5" s="14" customFormat="1" ht="27.75" customHeight="1">
      <c r="B12" s="332" t="s">
        <v>99</v>
      </c>
      <c r="C12" s="113">
        <v>1390</v>
      </c>
      <c r="D12" s="113">
        <v>459</v>
      </c>
      <c r="E12" s="766">
        <f t="shared" si="0"/>
        <v>33.021582733812949</v>
      </c>
    </row>
    <row r="13" spans="2:5" s="14" customFormat="1" ht="27.75" customHeight="1">
      <c r="B13" s="332" t="s">
        <v>103</v>
      </c>
      <c r="C13" s="113">
        <v>3994</v>
      </c>
      <c r="D13" s="113">
        <v>720</v>
      </c>
      <c r="E13" s="766">
        <f t="shared" si="0"/>
        <v>18.027040560841261</v>
      </c>
    </row>
    <row r="14" spans="2:5" s="14" customFormat="1" ht="27.75" customHeight="1">
      <c r="B14" s="332" t="s">
        <v>104</v>
      </c>
      <c r="C14" s="113">
        <v>4561</v>
      </c>
      <c r="D14" s="113">
        <v>585</v>
      </c>
      <c r="E14" s="766">
        <f t="shared" si="0"/>
        <v>12.826134619600966</v>
      </c>
    </row>
    <row r="15" spans="2:5" s="14" customFormat="1" ht="27.75" customHeight="1">
      <c r="B15" s="332" t="s">
        <v>105</v>
      </c>
      <c r="C15" s="113">
        <v>1748</v>
      </c>
      <c r="D15" s="113">
        <v>528</v>
      </c>
      <c r="E15" s="766">
        <f t="shared" si="0"/>
        <v>30.205949656750576</v>
      </c>
    </row>
    <row r="16" spans="2:5" s="14" customFormat="1" ht="27.75" customHeight="1">
      <c r="B16" s="332" t="s">
        <v>106</v>
      </c>
      <c r="C16" s="113">
        <v>3471</v>
      </c>
      <c r="D16" s="113">
        <v>1772</v>
      </c>
      <c r="E16" s="766">
        <f t="shared" si="0"/>
        <v>51.051570152693749</v>
      </c>
    </row>
    <row r="17" spans="2:14" s="14" customFormat="1" ht="27.75" customHeight="1">
      <c r="B17" s="332" t="s">
        <v>107</v>
      </c>
      <c r="C17" s="113">
        <v>1949</v>
      </c>
      <c r="D17" s="113">
        <v>153</v>
      </c>
      <c r="E17" s="766">
        <f t="shared" si="0"/>
        <v>7.8501795792714208</v>
      </c>
    </row>
    <row r="18" spans="2:14" s="14" customFormat="1" ht="27.75" customHeight="1" thickBot="1">
      <c r="B18" s="335" t="s">
        <v>108</v>
      </c>
      <c r="C18" s="113">
        <v>1633</v>
      </c>
      <c r="D18" s="113">
        <v>66</v>
      </c>
      <c r="E18" s="766">
        <f t="shared" si="0"/>
        <v>4.0416411512553578</v>
      </c>
    </row>
    <row r="19" spans="2:14" s="14" customFormat="1" ht="27.75" customHeight="1" thickTop="1" thickBot="1">
      <c r="B19" s="347" t="s">
        <v>352</v>
      </c>
      <c r="C19" s="767">
        <f>SUM(C4:C18)</f>
        <v>50994</v>
      </c>
      <c r="D19" s="767">
        <f>SUM(D4:D18)</f>
        <v>9302</v>
      </c>
      <c r="E19" s="979">
        <f>D19/C19*100</f>
        <v>18.241361728830842</v>
      </c>
    </row>
    <row r="20" spans="2:14" s="14" customFormat="1" ht="27.75" customHeight="1" thickTop="1">
      <c r="B20" s="739" t="s">
        <v>316</v>
      </c>
      <c r="C20" s="739"/>
      <c r="D20" s="66"/>
      <c r="E20" s="627"/>
      <c r="F20" s="623"/>
      <c r="G20" s="623"/>
      <c r="H20" s="623"/>
      <c r="I20" s="623"/>
      <c r="J20" s="623"/>
      <c r="K20" s="623"/>
      <c r="L20" s="623"/>
      <c r="M20" s="623"/>
      <c r="N20" s="623"/>
    </row>
    <row r="21" spans="2:14" s="623" customFormat="1" ht="27.75" customHeight="1">
      <c r="B21" s="1021" t="s">
        <v>693</v>
      </c>
      <c r="C21" s="1021"/>
      <c r="D21" s="1021"/>
      <c r="E21" s="1021"/>
    </row>
    <row r="22" spans="2:14" s="14" customFormat="1" ht="21.75" customHeight="1">
      <c r="B22" s="763"/>
      <c r="C22" s="763"/>
      <c r="D22" s="765"/>
      <c r="E22" s="624"/>
      <c r="F22" s="623"/>
      <c r="G22" s="623"/>
      <c r="H22" s="623"/>
      <c r="I22" s="623"/>
      <c r="J22" s="623"/>
      <c r="K22" s="623"/>
      <c r="L22" s="623"/>
      <c r="M22" s="623"/>
      <c r="N22" s="623"/>
    </row>
    <row r="23" spans="2:14" s="14" customFormat="1" ht="21.75" customHeight="1">
      <c r="B23" s="763"/>
      <c r="C23" s="763"/>
      <c r="D23" s="765"/>
      <c r="E23" s="624"/>
      <c r="F23" s="623"/>
      <c r="G23" s="623"/>
      <c r="H23" s="623"/>
      <c r="I23" s="623"/>
      <c r="J23" s="623"/>
      <c r="K23" s="623"/>
      <c r="L23" s="623"/>
      <c r="M23" s="623"/>
      <c r="N23" s="623"/>
    </row>
    <row r="24" spans="2:14" s="14" customFormat="1" ht="21.75" customHeight="1">
      <c r="B24" s="763"/>
      <c r="C24" s="763"/>
      <c r="D24" s="765"/>
      <c r="E24" s="624"/>
      <c r="F24" s="623"/>
      <c r="G24" s="623"/>
      <c r="H24" s="623"/>
      <c r="I24" s="623"/>
      <c r="J24" s="623"/>
      <c r="K24" s="623"/>
      <c r="L24" s="623"/>
      <c r="M24" s="623"/>
      <c r="N24" s="623"/>
    </row>
    <row r="25" spans="2:14" s="14" customFormat="1" ht="21.75" customHeight="1">
      <c r="B25" s="763"/>
      <c r="C25" s="763"/>
      <c r="D25" s="765"/>
      <c r="E25" s="624"/>
      <c r="F25" s="623"/>
      <c r="G25" s="623"/>
      <c r="H25" s="623"/>
      <c r="I25" s="623"/>
      <c r="J25" s="623"/>
      <c r="K25" s="623"/>
      <c r="L25" s="623"/>
      <c r="M25" s="623"/>
      <c r="N25" s="623"/>
    </row>
    <row r="26" spans="2:14" s="14" customFormat="1" ht="21.75" customHeight="1">
      <c r="B26" s="763"/>
      <c r="C26" s="763"/>
      <c r="D26" s="765"/>
      <c r="E26" s="624"/>
      <c r="F26" s="623"/>
      <c r="G26" s="623"/>
      <c r="H26" s="623"/>
      <c r="I26" s="623"/>
      <c r="J26" s="623"/>
      <c r="K26" s="623"/>
      <c r="L26" s="623"/>
      <c r="M26" s="623"/>
      <c r="N26" s="623"/>
    </row>
    <row r="27" spans="2:14" s="14" customFormat="1" ht="21.75" customHeight="1">
      <c r="B27" s="763"/>
      <c r="C27" s="763"/>
      <c r="D27" s="765"/>
      <c r="E27" s="624"/>
      <c r="F27" s="623"/>
      <c r="G27" s="623"/>
      <c r="H27" s="623"/>
      <c r="I27" s="623"/>
      <c r="J27" s="623"/>
      <c r="K27" s="623"/>
      <c r="L27" s="623"/>
      <c r="M27" s="623"/>
      <c r="N27" s="623"/>
    </row>
    <row r="28" spans="2:14" s="14" customFormat="1" ht="21.75" customHeight="1">
      <c r="B28" s="763"/>
      <c r="C28" s="763"/>
      <c r="D28" s="765"/>
      <c r="E28" s="624"/>
      <c r="F28" s="623"/>
      <c r="G28" s="623"/>
      <c r="H28" s="623"/>
      <c r="I28" s="623"/>
      <c r="J28" s="623"/>
      <c r="K28" s="623"/>
      <c r="L28" s="623"/>
      <c r="M28" s="623"/>
      <c r="N28" s="623"/>
    </row>
    <row r="29" spans="2:14" s="14" customFormat="1" ht="21.75" customHeight="1">
      <c r="B29" s="763"/>
      <c r="C29" s="763"/>
      <c r="D29" s="765"/>
      <c r="E29" s="624"/>
      <c r="F29" s="623"/>
      <c r="G29" s="623"/>
      <c r="H29" s="623"/>
      <c r="I29" s="623"/>
      <c r="J29" s="623"/>
      <c r="K29" s="623"/>
      <c r="L29" s="623"/>
      <c r="M29" s="623"/>
      <c r="N29" s="623"/>
    </row>
    <row r="30" spans="2:14" s="14" customFormat="1" ht="21.75" customHeight="1">
      <c r="B30" s="764" t="s">
        <v>264</v>
      </c>
      <c r="C30" s="764"/>
      <c r="D30" s="764"/>
      <c r="E30" s="753">
        <v>75</v>
      </c>
      <c r="F30" s="216"/>
      <c r="G30" s="623"/>
      <c r="H30" s="625"/>
      <c r="I30" s="626"/>
      <c r="J30" s="154"/>
      <c r="K30" s="154"/>
      <c r="L30" s="154">
        <v>61</v>
      </c>
    </row>
    <row r="66" spans="2:12" s="14" customFormat="1" ht="21.75" customHeight="1">
      <c r="B66" s="985" t="s">
        <v>264</v>
      </c>
      <c r="C66" s="985"/>
      <c r="D66" s="985"/>
      <c r="E66" s="753">
        <v>76</v>
      </c>
      <c r="F66" s="216"/>
      <c r="G66" s="623"/>
      <c r="H66" s="625"/>
      <c r="I66" s="626"/>
      <c r="J66" s="154"/>
      <c r="K66" s="154"/>
      <c r="L66" s="154">
        <v>61</v>
      </c>
    </row>
  </sheetData>
  <mergeCells count="3">
    <mergeCell ref="B1:E1"/>
    <mergeCell ref="B2:E2"/>
    <mergeCell ref="B21:E21"/>
  </mergeCells>
  <printOptions horizontalCentered="1"/>
  <pageMargins left="0.7" right="0.7" top="0.75" bottom="0.2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2:AD26"/>
  <sheetViews>
    <sheetView rightToLeft="1" view="pageBreakPreview" zoomScaleNormal="120" zoomScaleSheetLayoutView="100" workbookViewId="0">
      <selection activeCell="C7" sqref="C7"/>
    </sheetView>
  </sheetViews>
  <sheetFormatPr defaultColWidth="9.140625" defaultRowHeight="15"/>
  <cols>
    <col min="1" max="1" width="5.140625" style="1" customWidth="1"/>
    <col min="2" max="4" width="22.85546875" style="1" customWidth="1"/>
    <col min="5" max="5" width="5.42578125" style="1" customWidth="1"/>
    <col min="6" max="16384" width="9.140625" style="1"/>
  </cols>
  <sheetData>
    <row r="2" spans="1:28" ht="22.5" customHeight="1"/>
    <row r="3" spans="1:28" customFormat="1" ht="42" customHeight="1">
      <c r="A3" s="207"/>
      <c r="B3" s="1020" t="s">
        <v>672</v>
      </c>
      <c r="C3" s="1020"/>
      <c r="D3" s="10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7"/>
      <c r="Q3" s="21"/>
      <c r="R3" s="21"/>
      <c r="S3" s="11"/>
      <c r="T3" s="11"/>
      <c r="U3" s="11"/>
      <c r="V3" s="11"/>
      <c r="W3" s="11"/>
      <c r="X3" s="11"/>
      <c r="Y3" s="11"/>
      <c r="Z3" s="11"/>
      <c r="AA3" s="11"/>
      <c r="AB3" s="11"/>
    </row>
    <row r="4" spans="1:28" ht="18.75" customHeight="1" thickBot="1">
      <c r="A4" s="207"/>
      <c r="B4" s="207" t="s">
        <v>625</v>
      </c>
      <c r="C4" s="207"/>
      <c r="D4" s="207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1:28" ht="33" customHeight="1" thickTop="1">
      <c r="A5" s="217"/>
      <c r="B5" s="232" t="s">
        <v>42</v>
      </c>
      <c r="C5" s="833" t="s">
        <v>376</v>
      </c>
      <c r="D5" s="834" t="s">
        <v>669</v>
      </c>
      <c r="E5" s="22"/>
      <c r="F5" s="22"/>
      <c r="G5" s="22"/>
      <c r="H5" s="22"/>
      <c r="I5" s="22"/>
      <c r="J5" s="22"/>
      <c r="K5" s="22"/>
      <c r="L5" s="22">
        <f>43.8/40.69*100</f>
        <v>107.64315556647826</v>
      </c>
      <c r="M5" s="22"/>
      <c r="N5" s="22"/>
      <c r="O5" s="22"/>
      <c r="P5" s="22"/>
      <c r="Q5" s="22"/>
      <c r="R5" s="22"/>
    </row>
    <row r="6" spans="1:28" ht="32.25" customHeight="1">
      <c r="A6" s="205"/>
      <c r="B6" s="747" t="s">
        <v>261</v>
      </c>
      <c r="C6" s="835">
        <v>86</v>
      </c>
      <c r="D6" s="955">
        <v>30.710599999999999</v>
      </c>
    </row>
    <row r="7" spans="1:28" ht="32.25" customHeight="1">
      <c r="A7" s="205"/>
      <c r="B7" s="59" t="s">
        <v>289</v>
      </c>
      <c r="C7" s="836">
        <v>3</v>
      </c>
      <c r="D7" s="853">
        <v>1.0712999999999999</v>
      </c>
      <c r="G7" s="13">
        <f>'5'!K24</f>
        <v>35.706635999999996</v>
      </c>
      <c r="H7" s="79">
        <v>86</v>
      </c>
      <c r="I7" s="13">
        <f>35.71*C6/100</f>
        <v>30.710599999999999</v>
      </c>
      <c r="M7" s="13"/>
    </row>
    <row r="8" spans="1:28" ht="32.25" customHeight="1">
      <c r="A8" s="205"/>
      <c r="B8" s="59" t="s">
        <v>262</v>
      </c>
      <c r="C8" s="837">
        <v>5</v>
      </c>
      <c r="D8" s="956">
        <v>1.7855000000000001</v>
      </c>
      <c r="G8" s="13"/>
      <c r="H8" s="77">
        <v>3</v>
      </c>
      <c r="I8" s="13">
        <f t="shared" ref="I8:I10" si="0">35.71*C7/100</f>
        <v>1.0712999999999999</v>
      </c>
      <c r="M8" s="13"/>
    </row>
    <row r="9" spans="1:28" ht="32.25" customHeight="1">
      <c r="A9" s="214"/>
      <c r="B9" s="749" t="s">
        <v>263</v>
      </c>
      <c r="C9" s="837">
        <v>6</v>
      </c>
      <c r="D9" s="956">
        <v>2.1425999999999998</v>
      </c>
      <c r="G9" s="13"/>
      <c r="H9" s="147">
        <v>5</v>
      </c>
      <c r="I9" s="13">
        <f t="shared" si="0"/>
        <v>1.7855000000000001</v>
      </c>
      <c r="M9" s="13"/>
    </row>
    <row r="10" spans="1:28" ht="32.25" customHeight="1" thickBot="1">
      <c r="A10" s="214"/>
      <c r="B10" s="443" t="s">
        <v>249</v>
      </c>
      <c r="C10" s="838">
        <f>SUM(C6:C9)</f>
        <v>100</v>
      </c>
      <c r="D10" s="957">
        <f>SUM(D6:D9)</f>
        <v>35.71</v>
      </c>
      <c r="G10" s="13" t="s">
        <v>268</v>
      </c>
      <c r="H10" s="147">
        <v>6</v>
      </c>
      <c r="I10" s="13">
        <f t="shared" si="0"/>
        <v>2.1425999999999998</v>
      </c>
      <c r="M10" s="13"/>
    </row>
    <row r="11" spans="1:28" ht="15.75" thickTop="1">
      <c r="G11" s="13"/>
      <c r="I11" s="13">
        <f>'5'!K24</f>
        <v>35.706635999999996</v>
      </c>
      <c r="M11" s="13"/>
    </row>
    <row r="12" spans="1:28" ht="23.25" customHeight="1">
      <c r="A12" s="215"/>
      <c r="B12" s="1011" t="s">
        <v>7</v>
      </c>
      <c r="C12" s="1011"/>
      <c r="D12" s="1011"/>
      <c r="G12" s="13"/>
      <c r="M12" s="13"/>
    </row>
    <row r="13" spans="1:28" ht="23.25" customHeight="1">
      <c r="B13" s="1011"/>
      <c r="C13" s="1011"/>
      <c r="D13" s="1011"/>
    </row>
    <row r="14" spans="1:28" ht="23.25" customHeight="1"/>
    <row r="15" spans="1:28" ht="23.25" customHeight="1"/>
    <row r="16" spans="1:28" ht="23.25" customHeight="1">
      <c r="A16" s="1019"/>
      <c r="B16" s="1019"/>
      <c r="C16" s="1019"/>
      <c r="D16" s="1019"/>
    </row>
    <row r="17" spans="1:30" ht="23.25" customHeight="1"/>
    <row r="18" spans="1:30" ht="23.25" customHeight="1"/>
    <row r="19" spans="1:30" ht="23.25" customHeight="1"/>
    <row r="20" spans="1:30" customFormat="1" ht="23.25" customHeight="1">
      <c r="A20" s="216"/>
      <c r="B20" s="206" t="s">
        <v>264</v>
      </c>
      <c r="C20" s="206"/>
      <c r="D20" s="308">
        <v>19</v>
      </c>
      <c r="E20" s="10"/>
      <c r="F20" s="10"/>
      <c r="G20" s="10"/>
      <c r="H20" s="10"/>
      <c r="I20" s="10"/>
      <c r="J20" s="10"/>
      <c r="K20" s="10"/>
      <c r="AD20" s="11"/>
    </row>
    <row r="21" spans="1:30" ht="21.75" customHeight="1"/>
    <row r="26" spans="1:30">
      <c r="C26" s="13" t="e">
        <f>'5'!P5+'5'!#REF!+'5'!#REF!+'5'!#REF!+'5'!#REF!</f>
        <v>#REF!</v>
      </c>
    </row>
  </sheetData>
  <mergeCells count="3">
    <mergeCell ref="A16:D16"/>
    <mergeCell ref="B3:D3"/>
    <mergeCell ref="B12:D13"/>
  </mergeCells>
  <printOptions horizontalCentered="1"/>
  <pageMargins left="1.45" right="1.45" top="0.5" bottom="0.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AI50"/>
  <sheetViews>
    <sheetView rightToLeft="1" view="pageBreakPreview" topLeftCell="A4" zoomScaleSheetLayoutView="100" workbookViewId="0">
      <selection activeCell="O8" sqref="O8"/>
    </sheetView>
  </sheetViews>
  <sheetFormatPr defaultRowHeight="15"/>
  <cols>
    <col min="1" max="1" width="15" customWidth="1"/>
    <col min="2" max="2" width="11.5703125" customWidth="1"/>
    <col min="3" max="9" width="7.28515625" customWidth="1"/>
    <col min="10" max="10" width="1.140625" customWidth="1"/>
    <col min="11" max="15" width="7.28515625" customWidth="1"/>
    <col min="16" max="16" width="10.7109375" customWidth="1"/>
    <col min="17" max="17" width="12" bestFit="1" customWidth="1"/>
    <col min="18" max="18" width="7.5703125" customWidth="1"/>
    <col min="25" max="25" width="8" customWidth="1"/>
    <col min="31" max="32" width="9.140625" customWidth="1"/>
    <col min="33" max="33" width="10.42578125" bestFit="1" customWidth="1"/>
  </cols>
  <sheetData>
    <row r="1" spans="1:35" ht="23.25" customHeight="1">
      <c r="A1" s="995" t="s">
        <v>706</v>
      </c>
      <c r="B1" s="995"/>
      <c r="C1" s="995"/>
      <c r="D1" s="995"/>
      <c r="E1" s="995"/>
      <c r="F1" s="995"/>
      <c r="G1" s="995"/>
      <c r="H1" s="995"/>
      <c r="I1" s="995"/>
      <c r="J1" s="995"/>
      <c r="K1" s="995"/>
      <c r="L1" s="995"/>
      <c r="M1" s="995"/>
      <c r="N1" s="995"/>
      <c r="O1" s="995"/>
      <c r="P1" s="995"/>
      <c r="Y1">
        <v>44.99</v>
      </c>
      <c r="Z1">
        <f>Y1*86/100</f>
        <v>38.691400000000002</v>
      </c>
    </row>
    <row r="2" spans="1:35" ht="20.25" customHeight="1" thickBot="1">
      <c r="A2" s="1034" t="s">
        <v>626</v>
      </c>
      <c r="B2" s="1034"/>
      <c r="C2" s="1035"/>
      <c r="D2" s="1035"/>
      <c r="E2" s="1035"/>
      <c r="F2" s="1035"/>
      <c r="G2" s="1035"/>
      <c r="H2" s="1035"/>
      <c r="I2" s="1035"/>
      <c r="J2" s="1035"/>
      <c r="K2" s="1035"/>
      <c r="L2" s="1035"/>
      <c r="M2" s="1035"/>
      <c r="N2" s="1035"/>
      <c r="O2" s="1035"/>
      <c r="P2" s="1035"/>
    </row>
    <row r="3" spans="1:35" ht="26.25" customHeight="1" thickTop="1">
      <c r="A3" s="1037" t="s">
        <v>0</v>
      </c>
      <c r="B3" s="1037" t="s">
        <v>4</v>
      </c>
      <c r="C3" s="1036" t="s">
        <v>281</v>
      </c>
      <c r="D3" s="1036"/>
      <c r="E3" s="1036"/>
      <c r="F3" s="1036"/>
      <c r="G3" s="1036"/>
      <c r="H3" s="1036"/>
      <c r="I3" s="1036"/>
      <c r="J3" s="258"/>
      <c r="K3" s="1036" t="s">
        <v>282</v>
      </c>
      <c r="L3" s="1036"/>
      <c r="M3" s="1036"/>
      <c r="N3" s="1036"/>
      <c r="O3" s="1036"/>
      <c r="P3" s="1032" t="s">
        <v>267</v>
      </c>
    </row>
    <row r="4" spans="1:35" ht="26.25" customHeight="1">
      <c r="A4" s="1038"/>
      <c r="B4" s="1038"/>
      <c r="C4" s="237" t="s">
        <v>13</v>
      </c>
      <c r="D4" s="237" t="s">
        <v>14</v>
      </c>
      <c r="E4" s="237" t="s">
        <v>15</v>
      </c>
      <c r="F4" s="237" t="s">
        <v>16</v>
      </c>
      <c r="G4" s="237" t="s">
        <v>36</v>
      </c>
      <c r="H4" s="237" t="s">
        <v>18</v>
      </c>
      <c r="I4" s="237" t="s">
        <v>19</v>
      </c>
      <c r="J4" s="265"/>
      <c r="K4" s="237" t="s">
        <v>20</v>
      </c>
      <c r="L4" s="237" t="s">
        <v>21</v>
      </c>
      <c r="M4" s="237" t="s">
        <v>37</v>
      </c>
      <c r="N4" s="237" t="s">
        <v>23</v>
      </c>
      <c r="O4" s="237" t="s">
        <v>216</v>
      </c>
      <c r="P4" s="1033"/>
      <c r="AE4" t="s">
        <v>242</v>
      </c>
      <c r="AG4" t="s">
        <v>365</v>
      </c>
      <c r="AH4" t="s">
        <v>243</v>
      </c>
    </row>
    <row r="5" spans="1:35" ht="24.75" customHeight="1">
      <c r="A5" s="1023" t="s">
        <v>38</v>
      </c>
      <c r="B5" s="566" t="s">
        <v>389</v>
      </c>
      <c r="C5" s="181">
        <v>692</v>
      </c>
      <c r="D5" s="181">
        <v>675</v>
      </c>
      <c r="E5" s="181">
        <v>593</v>
      </c>
      <c r="F5" s="181">
        <v>619</v>
      </c>
      <c r="G5" s="181">
        <v>652</v>
      </c>
      <c r="H5" s="181">
        <v>735</v>
      </c>
      <c r="I5" s="181">
        <v>755</v>
      </c>
      <c r="J5" s="181"/>
      <c r="K5" s="181">
        <v>720</v>
      </c>
      <c r="L5" s="181">
        <v>685</v>
      </c>
      <c r="M5" s="181">
        <v>700</v>
      </c>
      <c r="N5" s="181">
        <v>645</v>
      </c>
      <c r="O5" s="181">
        <v>646</v>
      </c>
      <c r="P5" s="182">
        <v>21.331475999999999</v>
      </c>
      <c r="R5" s="181">
        <v>692</v>
      </c>
      <c r="S5" s="181">
        <v>675</v>
      </c>
      <c r="T5" s="181">
        <v>593</v>
      </c>
      <c r="U5" s="181">
        <v>619</v>
      </c>
      <c r="V5" s="181">
        <v>652</v>
      </c>
      <c r="W5" s="181">
        <v>735</v>
      </c>
      <c r="X5" s="181">
        <v>755</v>
      </c>
      <c r="Y5" s="181"/>
      <c r="Z5" s="181">
        <v>720</v>
      </c>
      <c r="AA5" s="181">
        <v>685</v>
      </c>
      <c r="AB5" s="181">
        <v>700</v>
      </c>
      <c r="AC5" s="181">
        <v>645</v>
      </c>
      <c r="AD5" s="181">
        <v>646</v>
      </c>
      <c r="AE5">
        <f t="shared" ref="AE5:AE14" si="0">SUM(R5:AD5)</f>
        <v>8117</v>
      </c>
      <c r="AF5">
        <f>AE5*60*60*24*365</f>
        <v>255977712000</v>
      </c>
      <c r="AG5">
        <f>AF5/1000000000</f>
        <v>255.977712</v>
      </c>
      <c r="AH5" s="12">
        <f>AG5/12</f>
        <v>21.331475999999999</v>
      </c>
    </row>
    <row r="6" spans="1:35" ht="24.75" customHeight="1">
      <c r="A6" s="1024"/>
      <c r="B6" s="413" t="s">
        <v>571</v>
      </c>
      <c r="C6" s="82">
        <v>622</v>
      </c>
      <c r="D6" s="82">
        <v>645</v>
      </c>
      <c r="E6" s="82">
        <v>587</v>
      </c>
      <c r="F6" s="82">
        <v>517</v>
      </c>
      <c r="G6" s="82">
        <v>628</v>
      </c>
      <c r="H6" s="82">
        <v>564</v>
      </c>
      <c r="I6" s="82">
        <v>541</v>
      </c>
      <c r="J6" s="82"/>
      <c r="K6" s="82">
        <v>543</v>
      </c>
      <c r="L6" s="82">
        <v>620</v>
      </c>
      <c r="M6" s="82">
        <v>622</v>
      </c>
      <c r="N6" s="82">
        <v>659</v>
      </c>
      <c r="O6" s="82">
        <v>631</v>
      </c>
      <c r="P6" s="84">
        <f>AH6</f>
        <v>18.866412</v>
      </c>
      <c r="R6" s="82">
        <v>622</v>
      </c>
      <c r="S6" s="82">
        <v>645</v>
      </c>
      <c r="T6" s="82">
        <v>587</v>
      </c>
      <c r="U6" s="82">
        <v>517</v>
      </c>
      <c r="V6" s="82">
        <v>628</v>
      </c>
      <c r="W6" s="82">
        <v>564</v>
      </c>
      <c r="X6" s="82">
        <v>541</v>
      </c>
      <c r="Y6" s="82"/>
      <c r="Z6" s="82">
        <v>543</v>
      </c>
      <c r="AA6" s="82">
        <v>620</v>
      </c>
      <c r="AB6" s="82">
        <v>622</v>
      </c>
      <c r="AC6" s="82">
        <v>659</v>
      </c>
      <c r="AD6" s="82">
        <v>631</v>
      </c>
      <c r="AE6" s="12">
        <f t="shared" si="0"/>
        <v>7179</v>
      </c>
      <c r="AF6">
        <f t="shared" ref="AF6:AF14" si="1">AE6*60*60*24*365</f>
        <v>226396944000</v>
      </c>
      <c r="AG6">
        <f t="shared" ref="AG6:AG14" si="2">AF6/1000000000</f>
        <v>226.39694399999999</v>
      </c>
      <c r="AH6" s="12">
        <f t="shared" ref="AH6:AH14" si="3">AG6/12</f>
        <v>18.866412</v>
      </c>
    </row>
    <row r="7" spans="1:35" ht="24.75" customHeight="1">
      <c r="A7" s="1023" t="s">
        <v>39</v>
      </c>
      <c r="B7" s="566" t="s">
        <v>389</v>
      </c>
      <c r="C7" s="181">
        <v>562</v>
      </c>
      <c r="D7" s="181">
        <v>506</v>
      </c>
      <c r="E7" s="181">
        <v>390</v>
      </c>
      <c r="F7" s="181">
        <v>474</v>
      </c>
      <c r="G7" s="181">
        <v>495</v>
      </c>
      <c r="H7" s="181">
        <v>467</v>
      </c>
      <c r="I7" s="181">
        <v>468</v>
      </c>
      <c r="J7" s="181"/>
      <c r="K7" s="181">
        <v>675</v>
      </c>
      <c r="L7" s="181">
        <v>675</v>
      </c>
      <c r="M7" s="181">
        <v>639</v>
      </c>
      <c r="N7" s="181">
        <v>586</v>
      </c>
      <c r="O7" s="181">
        <v>664</v>
      </c>
      <c r="P7" s="182">
        <v>17.347428000000001</v>
      </c>
      <c r="R7" s="181">
        <v>562</v>
      </c>
      <c r="S7" s="181">
        <v>506</v>
      </c>
      <c r="T7" s="181">
        <v>390</v>
      </c>
      <c r="U7" s="181">
        <v>474</v>
      </c>
      <c r="V7" s="181">
        <v>495</v>
      </c>
      <c r="W7" s="181">
        <v>467</v>
      </c>
      <c r="X7" s="181">
        <v>468</v>
      </c>
      <c r="Y7" s="181"/>
      <c r="Z7" s="181">
        <v>675</v>
      </c>
      <c r="AA7" s="181">
        <v>675</v>
      </c>
      <c r="AB7" s="181">
        <v>639</v>
      </c>
      <c r="AC7" s="181">
        <v>586</v>
      </c>
      <c r="AD7" s="181">
        <v>664</v>
      </c>
      <c r="AE7">
        <f t="shared" si="0"/>
        <v>6601</v>
      </c>
      <c r="AF7">
        <f t="shared" si="1"/>
        <v>208169136000</v>
      </c>
      <c r="AG7">
        <f t="shared" si="2"/>
        <v>208.16913600000001</v>
      </c>
      <c r="AH7" s="12">
        <f t="shared" si="3"/>
        <v>17.347428000000001</v>
      </c>
    </row>
    <row r="8" spans="1:35" ht="24.75" customHeight="1">
      <c r="A8" s="1024"/>
      <c r="B8" s="413" t="s">
        <v>571</v>
      </c>
      <c r="C8" s="82">
        <v>468</v>
      </c>
      <c r="D8" s="82">
        <v>497</v>
      </c>
      <c r="E8" s="82">
        <v>429</v>
      </c>
      <c r="F8" s="82">
        <v>401</v>
      </c>
      <c r="G8" s="82">
        <v>463</v>
      </c>
      <c r="H8" s="82">
        <v>440</v>
      </c>
      <c r="I8" s="82">
        <v>327</v>
      </c>
      <c r="J8" s="82"/>
      <c r="K8" s="82">
        <v>388</v>
      </c>
      <c r="L8" s="82">
        <v>420</v>
      </c>
      <c r="M8" s="82">
        <v>387</v>
      </c>
      <c r="N8" s="82">
        <v>345</v>
      </c>
      <c r="O8" s="82">
        <v>355</v>
      </c>
      <c r="P8" s="84">
        <f>AH8</f>
        <v>12.92976</v>
      </c>
      <c r="R8" s="82">
        <v>468</v>
      </c>
      <c r="S8" s="82">
        <v>497</v>
      </c>
      <c r="T8" s="82">
        <v>429</v>
      </c>
      <c r="U8" s="82">
        <v>401</v>
      </c>
      <c r="V8" s="82">
        <v>463</v>
      </c>
      <c r="W8" s="82">
        <v>440</v>
      </c>
      <c r="X8" s="82">
        <v>327</v>
      </c>
      <c r="Y8" s="82"/>
      <c r="Z8" s="82">
        <v>388</v>
      </c>
      <c r="AA8" s="82">
        <v>420</v>
      </c>
      <c r="AB8" s="82">
        <v>387</v>
      </c>
      <c r="AC8" s="82">
        <v>345</v>
      </c>
      <c r="AD8" s="82">
        <v>355</v>
      </c>
      <c r="AE8" s="12">
        <f t="shared" si="0"/>
        <v>4920</v>
      </c>
      <c r="AF8">
        <f t="shared" si="1"/>
        <v>155157120000</v>
      </c>
      <c r="AG8">
        <f t="shared" si="2"/>
        <v>155.15711999999999</v>
      </c>
      <c r="AH8" s="12">
        <f t="shared" si="3"/>
        <v>12.92976</v>
      </c>
      <c r="AI8" s="12"/>
    </row>
    <row r="9" spans="1:35" ht="24.75" customHeight="1">
      <c r="A9" s="1025" t="s">
        <v>41</v>
      </c>
      <c r="B9" s="566" t="s">
        <v>389</v>
      </c>
      <c r="C9" s="181">
        <v>50</v>
      </c>
      <c r="D9" s="181">
        <v>50</v>
      </c>
      <c r="E9" s="181">
        <v>49</v>
      </c>
      <c r="F9" s="181">
        <v>41</v>
      </c>
      <c r="G9" s="181">
        <v>50</v>
      </c>
      <c r="H9" s="181">
        <v>53</v>
      </c>
      <c r="I9" s="181">
        <v>51</v>
      </c>
      <c r="J9" s="181"/>
      <c r="K9" s="181">
        <v>43</v>
      </c>
      <c r="L9" s="181">
        <v>46</v>
      </c>
      <c r="M9" s="181">
        <v>52</v>
      </c>
      <c r="N9" s="181">
        <v>46</v>
      </c>
      <c r="O9" s="181">
        <v>42</v>
      </c>
      <c r="P9" s="182">
        <v>1.505844</v>
      </c>
      <c r="R9" s="181">
        <v>50</v>
      </c>
      <c r="S9" s="181">
        <v>50</v>
      </c>
      <c r="T9" s="181">
        <v>49</v>
      </c>
      <c r="U9" s="181">
        <v>41</v>
      </c>
      <c r="V9" s="181">
        <v>50</v>
      </c>
      <c r="W9" s="181">
        <v>53</v>
      </c>
      <c r="X9" s="181">
        <v>51</v>
      </c>
      <c r="Y9" s="181"/>
      <c r="Z9" s="181">
        <v>43</v>
      </c>
      <c r="AA9" s="181">
        <v>46</v>
      </c>
      <c r="AB9" s="181">
        <v>52</v>
      </c>
      <c r="AC9" s="181">
        <v>46</v>
      </c>
      <c r="AD9" s="181">
        <v>42</v>
      </c>
      <c r="AE9">
        <f t="shared" si="0"/>
        <v>573</v>
      </c>
      <c r="AF9">
        <f t="shared" si="1"/>
        <v>18070128000</v>
      </c>
      <c r="AG9">
        <f t="shared" si="2"/>
        <v>18.070128</v>
      </c>
      <c r="AH9" s="12">
        <f t="shared" si="3"/>
        <v>1.505844</v>
      </c>
    </row>
    <row r="10" spans="1:35" ht="24.75" customHeight="1">
      <c r="A10" s="1022"/>
      <c r="B10" s="413" t="s">
        <v>571</v>
      </c>
      <c r="C10" s="82">
        <v>46</v>
      </c>
      <c r="D10" s="82">
        <v>50</v>
      </c>
      <c r="E10" s="82">
        <v>40</v>
      </c>
      <c r="F10" s="82">
        <v>42</v>
      </c>
      <c r="G10" s="82">
        <v>43</v>
      </c>
      <c r="H10" s="82">
        <v>45</v>
      </c>
      <c r="I10" s="82">
        <v>39</v>
      </c>
      <c r="J10" s="82"/>
      <c r="K10" s="82">
        <v>40</v>
      </c>
      <c r="L10" s="82">
        <v>42</v>
      </c>
      <c r="M10" s="82">
        <v>44</v>
      </c>
      <c r="N10" s="82">
        <v>40</v>
      </c>
      <c r="O10" s="82">
        <v>40</v>
      </c>
      <c r="P10" s="84">
        <f>AH10</f>
        <v>1.3429080000000002</v>
      </c>
      <c r="R10" s="82">
        <v>46</v>
      </c>
      <c r="S10" s="82">
        <v>50</v>
      </c>
      <c r="T10" s="82">
        <v>40</v>
      </c>
      <c r="U10" s="82">
        <v>42</v>
      </c>
      <c r="V10" s="82">
        <v>43</v>
      </c>
      <c r="W10" s="82">
        <v>45</v>
      </c>
      <c r="X10" s="82">
        <v>39</v>
      </c>
      <c r="Y10" s="82"/>
      <c r="Z10" s="82">
        <v>40</v>
      </c>
      <c r="AA10" s="82">
        <v>42</v>
      </c>
      <c r="AB10" s="82">
        <v>44</v>
      </c>
      <c r="AC10" s="82">
        <v>40</v>
      </c>
      <c r="AD10" s="82">
        <v>40</v>
      </c>
      <c r="AE10" s="12">
        <f t="shared" si="0"/>
        <v>511</v>
      </c>
      <c r="AF10">
        <f t="shared" si="1"/>
        <v>16114896000</v>
      </c>
      <c r="AG10">
        <f t="shared" si="2"/>
        <v>16.114896000000002</v>
      </c>
      <c r="AH10" s="12">
        <f t="shared" si="3"/>
        <v>1.3429080000000002</v>
      </c>
    </row>
    <row r="11" spans="1:35" ht="24.75" customHeight="1">
      <c r="A11" s="1023" t="s">
        <v>248</v>
      </c>
      <c r="B11" s="566" t="s">
        <v>389</v>
      </c>
      <c r="C11" s="181">
        <v>10</v>
      </c>
      <c r="D11" s="181">
        <v>5</v>
      </c>
      <c r="E11" s="181">
        <v>5</v>
      </c>
      <c r="F11" s="181">
        <v>5</v>
      </c>
      <c r="G11" s="181">
        <v>10</v>
      </c>
      <c r="H11" s="181">
        <v>10</v>
      </c>
      <c r="I11" s="181">
        <v>10</v>
      </c>
      <c r="J11" s="181"/>
      <c r="K11" s="181">
        <v>15</v>
      </c>
      <c r="L11" s="181">
        <v>12</v>
      </c>
      <c r="M11" s="181">
        <v>8</v>
      </c>
      <c r="N11" s="181">
        <v>10</v>
      </c>
      <c r="O11" s="181">
        <v>10</v>
      </c>
      <c r="P11" s="182">
        <v>0.28908</v>
      </c>
      <c r="R11" s="181">
        <v>10</v>
      </c>
      <c r="S11" s="181">
        <v>5</v>
      </c>
      <c r="T11" s="181">
        <v>5</v>
      </c>
      <c r="U11" s="181">
        <v>5</v>
      </c>
      <c r="V11" s="181">
        <v>10</v>
      </c>
      <c r="W11" s="181">
        <v>10</v>
      </c>
      <c r="X11" s="181">
        <v>10</v>
      </c>
      <c r="Y11" s="181"/>
      <c r="Z11" s="181">
        <v>15</v>
      </c>
      <c r="AA11" s="181">
        <v>12</v>
      </c>
      <c r="AB11" s="181">
        <v>8</v>
      </c>
      <c r="AC11" s="181">
        <v>10</v>
      </c>
      <c r="AD11" s="181">
        <v>10</v>
      </c>
      <c r="AE11">
        <f t="shared" si="0"/>
        <v>110</v>
      </c>
      <c r="AF11">
        <f t="shared" si="1"/>
        <v>3468960000</v>
      </c>
      <c r="AG11">
        <f t="shared" si="2"/>
        <v>3.46896</v>
      </c>
      <c r="AH11" s="12">
        <f t="shared" si="3"/>
        <v>0.28908</v>
      </c>
    </row>
    <row r="12" spans="1:35" ht="24.75" customHeight="1">
      <c r="A12" s="1024"/>
      <c r="B12" s="413" t="s">
        <v>571</v>
      </c>
      <c r="C12" s="82">
        <v>15</v>
      </c>
      <c r="D12" s="82">
        <v>15</v>
      </c>
      <c r="E12" s="82">
        <v>15</v>
      </c>
      <c r="F12" s="82">
        <v>7</v>
      </c>
      <c r="G12" s="82">
        <v>17</v>
      </c>
      <c r="H12" s="82">
        <v>16</v>
      </c>
      <c r="I12" s="82">
        <v>9</v>
      </c>
      <c r="J12" s="82"/>
      <c r="K12" s="82">
        <v>10</v>
      </c>
      <c r="L12" s="82">
        <v>10</v>
      </c>
      <c r="M12" s="82">
        <v>22</v>
      </c>
      <c r="N12" s="82">
        <v>30</v>
      </c>
      <c r="O12" s="82">
        <v>15</v>
      </c>
      <c r="P12" s="84">
        <f>AH12</f>
        <v>0.47566799999999998</v>
      </c>
      <c r="R12" s="82">
        <v>15</v>
      </c>
      <c r="S12" s="82">
        <v>15</v>
      </c>
      <c r="T12" s="82">
        <v>15</v>
      </c>
      <c r="U12" s="82">
        <v>7</v>
      </c>
      <c r="V12" s="82">
        <v>17</v>
      </c>
      <c r="W12" s="82">
        <v>16</v>
      </c>
      <c r="X12" s="82">
        <v>9</v>
      </c>
      <c r="Y12" s="82"/>
      <c r="Z12" s="82">
        <v>10</v>
      </c>
      <c r="AA12" s="82">
        <v>10</v>
      </c>
      <c r="AB12" s="82">
        <v>22</v>
      </c>
      <c r="AC12" s="82">
        <v>30</v>
      </c>
      <c r="AD12" s="82">
        <v>15</v>
      </c>
      <c r="AE12" s="12">
        <f t="shared" si="0"/>
        <v>181</v>
      </c>
      <c r="AF12">
        <f t="shared" si="1"/>
        <v>5708016000</v>
      </c>
      <c r="AG12">
        <f t="shared" si="2"/>
        <v>5.7080159999999998</v>
      </c>
      <c r="AH12" s="12">
        <f t="shared" si="3"/>
        <v>0.47566799999999998</v>
      </c>
    </row>
    <row r="13" spans="1:35" ht="24.75" customHeight="1">
      <c r="A13" s="1026" t="s">
        <v>288</v>
      </c>
      <c r="B13" s="566" t="s">
        <v>389</v>
      </c>
      <c r="C13" s="181">
        <v>92</v>
      </c>
      <c r="D13" s="181">
        <v>61</v>
      </c>
      <c r="E13" s="181">
        <v>38</v>
      </c>
      <c r="F13" s="181">
        <v>52</v>
      </c>
      <c r="G13" s="181">
        <v>57</v>
      </c>
      <c r="H13" s="181">
        <v>78</v>
      </c>
      <c r="I13" s="181">
        <v>45</v>
      </c>
      <c r="J13" s="181"/>
      <c r="K13" s="181">
        <v>55</v>
      </c>
      <c r="L13" s="181">
        <v>84</v>
      </c>
      <c r="M13" s="181">
        <v>79</v>
      </c>
      <c r="N13" s="181">
        <v>71</v>
      </c>
      <c r="O13" s="181">
        <v>52</v>
      </c>
      <c r="P13" s="182">
        <v>2.0077919999999998</v>
      </c>
      <c r="R13" s="181">
        <v>92</v>
      </c>
      <c r="S13" s="181">
        <v>61</v>
      </c>
      <c r="T13" s="181">
        <v>38</v>
      </c>
      <c r="U13" s="181">
        <v>52</v>
      </c>
      <c r="V13" s="181">
        <v>57</v>
      </c>
      <c r="W13" s="181">
        <v>78</v>
      </c>
      <c r="X13" s="181">
        <v>45</v>
      </c>
      <c r="Y13" s="181"/>
      <c r="Z13" s="181">
        <v>55</v>
      </c>
      <c r="AA13" s="181">
        <v>84</v>
      </c>
      <c r="AB13" s="181">
        <v>79</v>
      </c>
      <c r="AC13" s="181">
        <v>71</v>
      </c>
      <c r="AD13" s="181">
        <v>52</v>
      </c>
      <c r="AE13">
        <f t="shared" si="0"/>
        <v>764</v>
      </c>
      <c r="AF13">
        <f t="shared" si="1"/>
        <v>24093504000</v>
      </c>
      <c r="AG13">
        <f t="shared" si="2"/>
        <v>24.093503999999999</v>
      </c>
      <c r="AH13" s="12">
        <f t="shared" si="3"/>
        <v>2.0077919999999998</v>
      </c>
    </row>
    <row r="14" spans="1:35" ht="24.75" customHeight="1" thickBot="1">
      <c r="A14" s="1028"/>
      <c r="B14" s="414" t="s">
        <v>571</v>
      </c>
      <c r="C14" s="83">
        <v>77</v>
      </c>
      <c r="D14" s="83">
        <v>81</v>
      </c>
      <c r="E14" s="83">
        <v>55</v>
      </c>
      <c r="F14" s="83">
        <v>34</v>
      </c>
      <c r="G14" s="83">
        <v>70</v>
      </c>
      <c r="H14" s="83">
        <v>62</v>
      </c>
      <c r="I14" s="83">
        <v>35</v>
      </c>
      <c r="J14" s="83"/>
      <c r="K14" s="83">
        <v>70</v>
      </c>
      <c r="L14" s="83">
        <v>82</v>
      </c>
      <c r="M14" s="83">
        <v>104</v>
      </c>
      <c r="N14" s="83">
        <v>69</v>
      </c>
      <c r="O14" s="83">
        <v>57</v>
      </c>
      <c r="P14" s="183">
        <f>AH14</f>
        <v>2.091888</v>
      </c>
      <c r="R14" s="83">
        <v>77</v>
      </c>
      <c r="S14" s="83">
        <v>81</v>
      </c>
      <c r="T14" s="83">
        <v>55</v>
      </c>
      <c r="U14" s="83">
        <v>34</v>
      </c>
      <c r="V14" s="83">
        <v>70</v>
      </c>
      <c r="W14" s="83">
        <v>62</v>
      </c>
      <c r="X14" s="83">
        <v>35</v>
      </c>
      <c r="Y14" s="83"/>
      <c r="Z14" s="83">
        <v>70</v>
      </c>
      <c r="AA14" s="83">
        <v>82</v>
      </c>
      <c r="AB14" s="83">
        <v>104</v>
      </c>
      <c r="AC14" s="83">
        <v>69</v>
      </c>
      <c r="AD14" s="83">
        <v>57</v>
      </c>
      <c r="AE14" s="12">
        <f t="shared" si="0"/>
        <v>796</v>
      </c>
      <c r="AF14">
        <f t="shared" si="1"/>
        <v>25102656000</v>
      </c>
      <c r="AG14">
        <f t="shared" si="2"/>
        <v>25.102656</v>
      </c>
      <c r="AH14" s="12">
        <f t="shared" si="3"/>
        <v>2.091888</v>
      </c>
    </row>
    <row r="15" spans="1:35" ht="24.75" customHeight="1" thickTop="1">
      <c r="A15" s="43"/>
      <c r="B15" s="151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</row>
    <row r="16" spans="1:35" ht="24.75" customHeight="1">
      <c r="A16" s="1001" t="s">
        <v>7</v>
      </c>
      <c r="B16" s="1001"/>
      <c r="C16" s="1001"/>
      <c r="D16" s="1001"/>
      <c r="E16" s="1001"/>
      <c r="F16" s="1001"/>
      <c r="G16" s="1001"/>
      <c r="H16" s="1001"/>
      <c r="I16" s="1001"/>
      <c r="J16" s="1001"/>
      <c r="K16" s="1001"/>
      <c r="L16" s="14"/>
      <c r="M16" s="14"/>
      <c r="N16" s="14"/>
      <c r="O16" s="14"/>
      <c r="P16" s="16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</row>
    <row r="17" spans="1:34" ht="24.75" customHeight="1">
      <c r="A17" s="1031"/>
      <c r="B17" s="1031"/>
      <c r="C17" s="1031"/>
      <c r="D17" s="1031"/>
      <c r="E17" s="1031"/>
      <c r="F17" s="1031"/>
      <c r="G17" s="1031"/>
      <c r="H17" s="1031"/>
      <c r="I17" s="1031"/>
      <c r="J17" s="256"/>
      <c r="K17" s="14"/>
      <c r="L17" s="14"/>
      <c r="M17" s="14"/>
      <c r="N17" s="14"/>
      <c r="O17" s="14"/>
      <c r="P17" s="16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>
        <f>AE17/1000000000</f>
        <v>0</v>
      </c>
      <c r="AH17">
        <f>AG17/12</f>
        <v>0</v>
      </c>
    </row>
    <row r="18" spans="1:34" ht="24.75" customHeight="1">
      <c r="A18" s="822"/>
      <c r="B18" s="822"/>
      <c r="C18" s="822"/>
      <c r="D18" s="822"/>
      <c r="E18" s="822"/>
      <c r="F18" s="822"/>
      <c r="G18" s="822"/>
      <c r="H18" s="822"/>
      <c r="I18" s="822"/>
      <c r="J18" s="822"/>
      <c r="K18" s="14"/>
      <c r="L18" s="14"/>
      <c r="M18" s="14"/>
      <c r="N18" s="14"/>
      <c r="O18" s="14"/>
      <c r="P18" s="16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</row>
    <row r="19" spans="1:34" ht="24.75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</row>
    <row r="20" spans="1:34" ht="24.7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7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>
        <f>AE20/1000000000</f>
        <v>0</v>
      </c>
      <c r="AH20">
        <f>AG20/12</f>
        <v>0</v>
      </c>
    </row>
    <row r="21" spans="1:34" ht="24.75" customHeight="1">
      <c r="A21" s="1029" t="s">
        <v>264</v>
      </c>
      <c r="B21" s="1029"/>
      <c r="C21" s="1029"/>
      <c r="D21" s="1029"/>
      <c r="E21" s="145"/>
      <c r="F21" s="145"/>
      <c r="G21" s="1030"/>
      <c r="H21" s="1030"/>
      <c r="I21" s="1030"/>
      <c r="J21" s="255"/>
      <c r="K21" s="145"/>
      <c r="L21" s="145"/>
      <c r="M21" s="145"/>
      <c r="N21" s="145"/>
      <c r="O21" s="145"/>
      <c r="P21" s="56">
        <v>20</v>
      </c>
      <c r="Q21" s="18"/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452"/>
      <c r="AE21" s="8"/>
      <c r="AF21" s="710"/>
      <c r="AH21" s="11"/>
    </row>
    <row r="22" spans="1:34"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>
        <f>AE22/1000000000</f>
        <v>0</v>
      </c>
      <c r="AH22">
        <f>AG22/12</f>
        <v>0</v>
      </c>
    </row>
    <row r="23" spans="1:34" ht="15.75" thickBot="1"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</row>
    <row r="24" spans="1:34" ht="15.75" thickTop="1">
      <c r="G24" s="12">
        <f>P6+P7+P9+P11+P13</f>
        <v>40.016556000000008</v>
      </c>
      <c r="K24" s="12">
        <f>P6+P8+P10+P12+P14</f>
        <v>35.706635999999996</v>
      </c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>
        <f>AE24/1000000000</f>
        <v>0</v>
      </c>
      <c r="AH24">
        <f>AG24/12</f>
        <v>0</v>
      </c>
    </row>
    <row r="26" spans="1:34">
      <c r="B26" s="12"/>
    </row>
    <row r="31" spans="1:34">
      <c r="A31" s="1021" t="s">
        <v>38</v>
      </c>
      <c r="B31" s="230" t="s">
        <v>266</v>
      </c>
      <c r="C31" s="181">
        <v>634</v>
      </c>
      <c r="D31" s="181">
        <v>597</v>
      </c>
      <c r="E31" s="181">
        <v>558</v>
      </c>
      <c r="F31" s="181">
        <v>637</v>
      </c>
      <c r="G31" s="181">
        <v>772</v>
      </c>
      <c r="H31" s="181">
        <v>668</v>
      </c>
      <c r="I31" s="181">
        <v>652</v>
      </c>
      <c r="J31" s="181"/>
      <c r="K31" s="181">
        <v>682</v>
      </c>
      <c r="L31" s="181">
        <v>746</v>
      </c>
      <c r="M31" s="181">
        <v>723</v>
      </c>
      <c r="N31" s="181">
        <v>618</v>
      </c>
      <c r="O31" s="181">
        <v>694</v>
      </c>
      <c r="P31" s="182"/>
    </row>
    <row r="32" spans="1:34">
      <c r="A32" s="1021"/>
      <c r="B32" s="61"/>
      <c r="C32" s="152">
        <f>C31*60*60*24*365</f>
        <v>19993824000</v>
      </c>
      <c r="D32" s="152">
        <f t="shared" ref="D32:O32" si="4">D31*60*60*24*365</f>
        <v>18826992000</v>
      </c>
      <c r="E32" s="152">
        <f t="shared" si="4"/>
        <v>17597088000</v>
      </c>
      <c r="F32" s="152">
        <f t="shared" si="4"/>
        <v>20088432000</v>
      </c>
      <c r="G32" s="152">
        <f t="shared" si="4"/>
        <v>24345792000</v>
      </c>
      <c r="H32" s="152">
        <f t="shared" si="4"/>
        <v>21066048000</v>
      </c>
      <c r="I32" s="152">
        <f t="shared" si="4"/>
        <v>20561472000</v>
      </c>
      <c r="J32" s="152">
        <f t="shared" si="4"/>
        <v>0</v>
      </c>
      <c r="K32" s="152">
        <f t="shared" si="4"/>
        <v>21507552000</v>
      </c>
      <c r="L32" s="152">
        <f t="shared" si="4"/>
        <v>23525856000</v>
      </c>
      <c r="M32" s="152">
        <f t="shared" si="4"/>
        <v>22800528000</v>
      </c>
      <c r="N32" s="152">
        <f t="shared" si="4"/>
        <v>19489248000</v>
      </c>
      <c r="O32" s="152">
        <f t="shared" si="4"/>
        <v>21885984000</v>
      </c>
      <c r="P32" s="179">
        <f>SUM(C32:O32)</f>
        <v>251688816000</v>
      </c>
      <c r="Q32" s="180">
        <f>P32/1000000000</f>
        <v>251.688816</v>
      </c>
      <c r="R32" s="12">
        <f>Q32/12</f>
        <v>20.974067999999999</v>
      </c>
    </row>
    <row r="33" spans="1:18">
      <c r="A33" s="1022"/>
      <c r="B33" s="19" t="s">
        <v>275</v>
      </c>
      <c r="C33" s="82">
        <v>721</v>
      </c>
      <c r="D33" s="82">
        <v>631</v>
      </c>
      <c r="E33" s="82">
        <v>621</v>
      </c>
      <c r="F33" s="82">
        <v>667</v>
      </c>
      <c r="G33" s="82">
        <v>707</v>
      </c>
      <c r="H33" s="82">
        <v>660</v>
      </c>
      <c r="I33" s="82">
        <v>671</v>
      </c>
      <c r="J33" s="82"/>
      <c r="K33" s="82">
        <v>682</v>
      </c>
      <c r="L33" s="82">
        <v>643</v>
      </c>
      <c r="M33" s="82">
        <v>730</v>
      </c>
      <c r="N33" s="82">
        <v>621</v>
      </c>
      <c r="O33" s="82">
        <v>693</v>
      </c>
      <c r="P33" s="84"/>
      <c r="R33" s="12"/>
    </row>
    <row r="34" spans="1:18">
      <c r="A34" s="257"/>
      <c r="B34" s="61"/>
      <c r="C34" s="152">
        <f t="shared" ref="C34:O36" si="5">C33*60*60*24*365</f>
        <v>22737456000</v>
      </c>
      <c r="D34" s="152">
        <f t="shared" si="5"/>
        <v>19899216000</v>
      </c>
      <c r="E34" s="152">
        <f t="shared" si="5"/>
        <v>19583856000</v>
      </c>
      <c r="F34" s="152">
        <f t="shared" si="5"/>
        <v>21034512000</v>
      </c>
      <c r="G34" s="152">
        <f t="shared" si="5"/>
        <v>22295952000</v>
      </c>
      <c r="H34" s="152">
        <f t="shared" si="5"/>
        <v>20813760000</v>
      </c>
      <c r="I34" s="152">
        <f t="shared" si="5"/>
        <v>21160656000</v>
      </c>
      <c r="J34" s="152">
        <f t="shared" si="5"/>
        <v>0</v>
      </c>
      <c r="K34" s="152">
        <f t="shared" si="5"/>
        <v>21507552000</v>
      </c>
      <c r="L34" s="152">
        <f t="shared" si="5"/>
        <v>20277648000</v>
      </c>
      <c r="M34" s="152">
        <f t="shared" si="5"/>
        <v>23021280000</v>
      </c>
      <c r="N34" s="152">
        <f t="shared" si="5"/>
        <v>19583856000</v>
      </c>
      <c r="O34" s="152">
        <f t="shared" si="5"/>
        <v>21854448000</v>
      </c>
      <c r="P34" s="179">
        <f>SUM(C34:O34)</f>
        <v>253770192000</v>
      </c>
      <c r="Q34" s="180">
        <f>P34/1000000000</f>
        <v>253.77019200000001</v>
      </c>
      <c r="R34" s="266">
        <f>Q34/12</f>
        <v>21.147516</v>
      </c>
    </row>
    <row r="35" spans="1:18">
      <c r="A35" s="1023" t="s">
        <v>39</v>
      </c>
      <c r="B35" s="230" t="s">
        <v>266</v>
      </c>
      <c r="C35" s="181">
        <v>366</v>
      </c>
      <c r="D35" s="181">
        <v>360</v>
      </c>
      <c r="E35" s="181">
        <v>338</v>
      </c>
      <c r="F35" s="181">
        <v>357</v>
      </c>
      <c r="G35" s="181">
        <v>515</v>
      </c>
      <c r="H35" s="181">
        <v>460</v>
      </c>
      <c r="I35" s="181">
        <v>622</v>
      </c>
      <c r="J35" s="181"/>
      <c r="K35" s="181">
        <v>789</v>
      </c>
      <c r="L35" s="181">
        <v>761</v>
      </c>
      <c r="M35" s="181">
        <v>694</v>
      </c>
      <c r="N35" s="181">
        <v>630</v>
      </c>
      <c r="O35" s="180">
        <v>673</v>
      </c>
      <c r="P35" s="182"/>
      <c r="R35" s="12"/>
    </row>
    <row r="36" spans="1:18">
      <c r="A36" s="1021"/>
      <c r="B36" s="61"/>
      <c r="C36" s="152">
        <f t="shared" si="5"/>
        <v>11542176000</v>
      </c>
      <c r="D36" s="152">
        <f t="shared" ref="D36" si="6">D35*60*60*24*365</f>
        <v>11352960000</v>
      </c>
      <c r="E36" s="152">
        <f t="shared" ref="E36" si="7">E35*60*60*24*365</f>
        <v>10659168000</v>
      </c>
      <c r="F36" s="152">
        <f t="shared" ref="F36" si="8">F35*60*60*24*365</f>
        <v>11258352000</v>
      </c>
      <c r="G36" s="152">
        <f t="shared" ref="G36" si="9">G35*60*60*24*365</f>
        <v>16241040000</v>
      </c>
      <c r="H36" s="152">
        <f t="shared" ref="H36" si="10">H35*60*60*24*365</f>
        <v>14506560000</v>
      </c>
      <c r="I36" s="152">
        <f t="shared" ref="I36" si="11">I35*60*60*24*365</f>
        <v>19615392000</v>
      </c>
      <c r="J36" s="152">
        <f t="shared" ref="J36" si="12">J35*60*60*24*365</f>
        <v>0</v>
      </c>
      <c r="K36" s="152">
        <f t="shared" ref="K36" si="13">K35*60*60*24*365</f>
        <v>24881904000</v>
      </c>
      <c r="L36" s="152">
        <f t="shared" ref="L36" si="14">L35*60*60*24*365</f>
        <v>23998896000</v>
      </c>
      <c r="M36" s="152">
        <f t="shared" ref="M36" si="15">M35*60*60*24*365</f>
        <v>21885984000</v>
      </c>
      <c r="N36" s="152">
        <f t="shared" ref="N36" si="16">N35*60*60*24*365</f>
        <v>19867680000</v>
      </c>
      <c r="O36" s="152">
        <f t="shared" ref="O36" si="17">O35*60*60*24*365</f>
        <v>21223728000</v>
      </c>
      <c r="P36" s="179">
        <f>SUM(C36:O36)</f>
        <v>207033840000</v>
      </c>
      <c r="Q36" s="180">
        <f>P36/1000000000</f>
        <v>207.03384</v>
      </c>
      <c r="R36" s="12">
        <f>Q36/12</f>
        <v>17.25282</v>
      </c>
    </row>
    <row r="37" spans="1:18">
      <c r="A37" s="1024"/>
      <c r="B37" s="19" t="s">
        <v>275</v>
      </c>
      <c r="C37" s="82">
        <v>486</v>
      </c>
      <c r="D37" s="82">
        <v>403</v>
      </c>
      <c r="E37" s="82">
        <v>407</v>
      </c>
      <c r="F37" s="82">
        <v>387</v>
      </c>
      <c r="G37" s="82">
        <v>365</v>
      </c>
      <c r="H37" s="82">
        <v>289</v>
      </c>
      <c r="I37" s="82">
        <v>310</v>
      </c>
      <c r="J37" s="82"/>
      <c r="K37" s="82">
        <v>397</v>
      </c>
      <c r="L37" s="82">
        <v>388</v>
      </c>
      <c r="M37" s="82">
        <v>389</v>
      </c>
      <c r="N37" s="82">
        <v>326</v>
      </c>
      <c r="O37" s="82">
        <v>570</v>
      </c>
      <c r="P37" s="84"/>
      <c r="R37" s="12"/>
    </row>
    <row r="38" spans="1:18">
      <c r="A38" s="257"/>
      <c r="B38" s="61"/>
      <c r="C38" s="152">
        <f t="shared" ref="C38" si="18">C37*60*60*24*365</f>
        <v>15326496000</v>
      </c>
      <c r="D38" s="152">
        <f t="shared" ref="D38" si="19">D37*60*60*24*365</f>
        <v>12709008000</v>
      </c>
      <c r="E38" s="152">
        <f t="shared" ref="E38" si="20">E37*60*60*24*365</f>
        <v>12835152000</v>
      </c>
      <c r="F38" s="152">
        <f t="shared" ref="F38" si="21">F37*60*60*24*365</f>
        <v>12204432000</v>
      </c>
      <c r="G38" s="152">
        <f t="shared" ref="G38" si="22">G37*60*60*24*365</f>
        <v>11510640000</v>
      </c>
      <c r="H38" s="152">
        <f t="shared" ref="H38" si="23">H37*60*60*24*365</f>
        <v>9113904000</v>
      </c>
      <c r="I38" s="152">
        <f t="shared" ref="I38" si="24">I37*60*60*24*365</f>
        <v>9776160000</v>
      </c>
      <c r="J38" s="152">
        <f t="shared" ref="J38" si="25">J37*60*60*24*365</f>
        <v>0</v>
      </c>
      <c r="K38" s="152">
        <f t="shared" ref="K38" si="26">K37*60*60*24*365</f>
        <v>12519792000</v>
      </c>
      <c r="L38" s="152">
        <f t="shared" ref="L38" si="27">L37*60*60*24*365</f>
        <v>12235968000</v>
      </c>
      <c r="M38" s="152">
        <f t="shared" ref="M38" si="28">M37*60*60*24*365</f>
        <v>12267504000</v>
      </c>
      <c r="N38" s="152">
        <f t="shared" ref="N38" si="29">N37*60*60*24*365</f>
        <v>10280736000</v>
      </c>
      <c r="O38" s="152">
        <f t="shared" ref="O38" si="30">O37*60*60*24*365</f>
        <v>17975520000</v>
      </c>
      <c r="P38" s="179">
        <f>SUM(C38:O38)</f>
        <v>148755312000</v>
      </c>
      <c r="Q38" s="180">
        <f>P38/1000000000</f>
        <v>148.755312</v>
      </c>
      <c r="R38" s="12">
        <f>Q38/12</f>
        <v>12.396276</v>
      </c>
    </row>
    <row r="39" spans="1:18">
      <c r="A39" s="1025" t="s">
        <v>41</v>
      </c>
      <c r="B39" s="230" t="s">
        <v>266</v>
      </c>
      <c r="C39" s="181">
        <v>65</v>
      </c>
      <c r="D39" s="181">
        <v>62</v>
      </c>
      <c r="E39" s="181">
        <v>50</v>
      </c>
      <c r="F39" s="181">
        <v>40</v>
      </c>
      <c r="G39" s="181">
        <v>40</v>
      </c>
      <c r="H39" s="181">
        <v>52</v>
      </c>
      <c r="I39" s="181">
        <v>36</v>
      </c>
      <c r="J39" s="181"/>
      <c r="K39" s="181">
        <v>60</v>
      </c>
      <c r="L39" s="181">
        <v>70</v>
      </c>
      <c r="M39" s="181">
        <v>70</v>
      </c>
      <c r="N39" s="181">
        <v>52</v>
      </c>
      <c r="O39" s="181">
        <v>54</v>
      </c>
      <c r="P39" s="182"/>
      <c r="R39" s="12"/>
    </row>
    <row r="40" spans="1:18">
      <c r="A40" s="1021"/>
      <c r="B40" s="61"/>
      <c r="C40" s="152">
        <f t="shared" ref="C40" si="31">C39*60*60*24*365</f>
        <v>2049840000</v>
      </c>
      <c r="D40" s="152">
        <f t="shared" ref="D40" si="32">D39*60*60*24*365</f>
        <v>1955232000</v>
      </c>
      <c r="E40" s="152">
        <f t="shared" ref="E40" si="33">E39*60*60*24*365</f>
        <v>1576800000</v>
      </c>
      <c r="F40" s="152">
        <f t="shared" ref="F40" si="34">F39*60*60*24*365</f>
        <v>1261440000</v>
      </c>
      <c r="G40" s="152">
        <f t="shared" ref="G40" si="35">G39*60*60*24*365</f>
        <v>1261440000</v>
      </c>
      <c r="H40" s="152">
        <f t="shared" ref="H40" si="36">H39*60*60*24*365</f>
        <v>1639872000</v>
      </c>
      <c r="I40" s="152">
        <f t="shared" ref="I40" si="37">I39*60*60*24*365</f>
        <v>1135296000</v>
      </c>
      <c r="J40" s="152">
        <f t="shared" ref="J40" si="38">J39*60*60*24*365</f>
        <v>0</v>
      </c>
      <c r="K40" s="152">
        <f t="shared" ref="K40" si="39">K39*60*60*24*365</f>
        <v>1892160000</v>
      </c>
      <c r="L40" s="152">
        <f t="shared" ref="L40" si="40">L39*60*60*24*365</f>
        <v>2207520000</v>
      </c>
      <c r="M40" s="152">
        <f t="shared" ref="M40" si="41">M39*60*60*24*365</f>
        <v>2207520000</v>
      </c>
      <c r="N40" s="152">
        <f t="shared" ref="N40" si="42">N39*60*60*24*365</f>
        <v>1639872000</v>
      </c>
      <c r="O40" s="152">
        <f t="shared" ref="O40" si="43">O39*60*60*24*365</f>
        <v>1702944000</v>
      </c>
      <c r="P40" s="179">
        <f>SUM(C40:O40)</f>
        <v>20529936000</v>
      </c>
      <c r="Q40" s="180">
        <f>P40/1000000000</f>
        <v>20.529935999999999</v>
      </c>
      <c r="R40" s="12">
        <f>Q40/12</f>
        <v>1.710828</v>
      </c>
    </row>
    <row r="41" spans="1:18">
      <c r="A41" s="1022"/>
      <c r="B41" s="19" t="s">
        <v>275</v>
      </c>
      <c r="C41" s="82">
        <v>49</v>
      </c>
      <c r="D41" s="82">
        <v>59</v>
      </c>
      <c r="E41" s="82">
        <v>66</v>
      </c>
      <c r="F41" s="82">
        <v>63</v>
      </c>
      <c r="G41" s="82">
        <v>50</v>
      </c>
      <c r="H41" s="82">
        <v>39</v>
      </c>
      <c r="I41" s="82">
        <v>40</v>
      </c>
      <c r="J41" s="82"/>
      <c r="K41" s="82">
        <v>40</v>
      </c>
      <c r="L41" s="82">
        <v>37</v>
      </c>
      <c r="M41" s="82">
        <v>35</v>
      </c>
      <c r="N41" s="82">
        <v>35</v>
      </c>
      <c r="O41" s="82">
        <v>54</v>
      </c>
      <c r="P41" s="84"/>
      <c r="R41" s="12"/>
    </row>
    <row r="42" spans="1:18">
      <c r="A42" s="257"/>
      <c r="B42" s="61"/>
      <c r="C42" s="152">
        <f t="shared" ref="C42" si="44">C41*60*60*24*365</f>
        <v>1545264000</v>
      </c>
      <c r="D42" s="152">
        <f t="shared" ref="D42" si="45">D41*60*60*24*365</f>
        <v>1860624000</v>
      </c>
      <c r="E42" s="152">
        <f t="shared" ref="E42" si="46">E41*60*60*24*365</f>
        <v>2081376000</v>
      </c>
      <c r="F42" s="152">
        <f t="shared" ref="F42" si="47">F41*60*60*24*365</f>
        <v>1986768000</v>
      </c>
      <c r="G42" s="152">
        <f t="shared" ref="G42" si="48">G41*60*60*24*365</f>
        <v>1576800000</v>
      </c>
      <c r="H42" s="152">
        <f t="shared" ref="H42" si="49">H41*60*60*24*365</f>
        <v>1229904000</v>
      </c>
      <c r="I42" s="152">
        <f t="shared" ref="I42" si="50">I41*60*60*24*365</f>
        <v>1261440000</v>
      </c>
      <c r="J42" s="152">
        <f t="shared" ref="J42" si="51">J41*60*60*24*365</f>
        <v>0</v>
      </c>
      <c r="K42" s="152">
        <f t="shared" ref="K42" si="52">K41*60*60*24*365</f>
        <v>1261440000</v>
      </c>
      <c r="L42" s="152">
        <f t="shared" ref="L42" si="53">L41*60*60*24*365</f>
        <v>1166832000</v>
      </c>
      <c r="M42" s="152">
        <f t="shared" ref="M42" si="54">M41*60*60*24*365</f>
        <v>1103760000</v>
      </c>
      <c r="N42" s="152">
        <f t="shared" ref="N42" si="55">N41*60*60*24*365</f>
        <v>1103760000</v>
      </c>
      <c r="O42" s="152">
        <f t="shared" ref="O42" si="56">O41*60*60*24*365</f>
        <v>1702944000</v>
      </c>
      <c r="P42" s="179">
        <f>SUM(C42:O42)</f>
        <v>17880912000</v>
      </c>
      <c r="Q42" s="180">
        <f>P42/1000000000</f>
        <v>17.880911999999999</v>
      </c>
      <c r="R42" s="12">
        <f>Q42/12</f>
        <v>1.490076</v>
      </c>
    </row>
    <row r="43" spans="1:18">
      <c r="A43" s="1023" t="s">
        <v>248</v>
      </c>
      <c r="B43" s="230" t="s">
        <v>266</v>
      </c>
      <c r="C43" s="181">
        <v>15</v>
      </c>
      <c r="D43" s="181">
        <v>15</v>
      </c>
      <c r="E43" s="181">
        <v>25</v>
      </c>
      <c r="F43" s="181">
        <v>57</v>
      </c>
      <c r="G43" s="181">
        <v>41</v>
      </c>
      <c r="H43" s="181">
        <v>26</v>
      </c>
      <c r="I43" s="181">
        <v>20</v>
      </c>
      <c r="J43" s="181"/>
      <c r="K43" s="181">
        <v>20</v>
      </c>
      <c r="L43" s="181">
        <v>20</v>
      </c>
      <c r="M43" s="181">
        <v>20</v>
      </c>
      <c r="N43" s="181">
        <v>15</v>
      </c>
      <c r="O43" s="181">
        <v>20</v>
      </c>
      <c r="P43" s="182"/>
      <c r="R43" s="12"/>
    </row>
    <row r="44" spans="1:18">
      <c r="A44" s="1021"/>
      <c r="B44" s="61"/>
      <c r="C44" s="152">
        <f t="shared" ref="C44" si="57">C43*60*60*24*365</f>
        <v>473040000</v>
      </c>
      <c r="D44" s="152">
        <f t="shared" ref="D44" si="58">D43*60*60*24*365</f>
        <v>473040000</v>
      </c>
      <c r="E44" s="152">
        <f t="shared" ref="E44" si="59">E43*60*60*24*365</f>
        <v>788400000</v>
      </c>
      <c r="F44" s="152">
        <f t="shared" ref="F44" si="60">F43*60*60*24*365</f>
        <v>1797552000</v>
      </c>
      <c r="G44" s="152">
        <f t="shared" ref="G44" si="61">G43*60*60*24*365</f>
        <v>1292976000</v>
      </c>
      <c r="H44" s="152">
        <f t="shared" ref="H44" si="62">H43*60*60*24*365</f>
        <v>819936000</v>
      </c>
      <c r="I44" s="152">
        <f t="shared" ref="I44" si="63">I43*60*60*24*365</f>
        <v>630720000</v>
      </c>
      <c r="J44" s="152">
        <f t="shared" ref="J44" si="64">J43*60*60*24*365</f>
        <v>0</v>
      </c>
      <c r="K44" s="152">
        <f t="shared" ref="K44" si="65">K43*60*60*24*365</f>
        <v>630720000</v>
      </c>
      <c r="L44" s="152">
        <f t="shared" ref="L44" si="66">L43*60*60*24*365</f>
        <v>630720000</v>
      </c>
      <c r="M44" s="152">
        <f t="shared" ref="M44" si="67">M43*60*60*24*365</f>
        <v>630720000</v>
      </c>
      <c r="N44" s="152">
        <f t="shared" ref="N44" si="68">N43*60*60*24*365</f>
        <v>473040000</v>
      </c>
      <c r="O44" s="152">
        <f t="shared" ref="O44" si="69">O43*60*60*24*365</f>
        <v>630720000</v>
      </c>
      <c r="P44" s="179">
        <f>SUM(C44:O44)</f>
        <v>9271584000</v>
      </c>
      <c r="Q44" s="180">
        <f>P44/1000000000</f>
        <v>9.2715840000000007</v>
      </c>
      <c r="R44" s="12">
        <f>Q44/12</f>
        <v>0.7726320000000001</v>
      </c>
    </row>
    <row r="45" spans="1:18">
      <c r="A45" s="1024"/>
      <c r="B45" s="19" t="s">
        <v>275</v>
      </c>
      <c r="C45" s="82">
        <v>84</v>
      </c>
      <c r="D45" s="82">
        <v>21</v>
      </c>
      <c r="E45" s="82">
        <v>3</v>
      </c>
      <c r="F45" s="82">
        <v>8</v>
      </c>
      <c r="G45" s="82">
        <v>13</v>
      </c>
      <c r="H45" s="82">
        <v>13</v>
      </c>
      <c r="I45" s="82">
        <v>8</v>
      </c>
      <c r="J45" s="82"/>
      <c r="K45" s="82">
        <v>5</v>
      </c>
      <c r="L45" s="82">
        <v>5</v>
      </c>
      <c r="M45" s="82">
        <v>15</v>
      </c>
      <c r="N45" s="82">
        <v>33</v>
      </c>
      <c r="O45" s="82">
        <v>20</v>
      </c>
      <c r="P45" s="84"/>
      <c r="R45" s="12"/>
    </row>
    <row r="46" spans="1:18">
      <c r="A46" s="257"/>
      <c r="B46" s="61"/>
      <c r="C46" s="152">
        <f t="shared" ref="C46" si="70">C45*60*60*24*365</f>
        <v>2649024000</v>
      </c>
      <c r="D46" s="152">
        <f t="shared" ref="D46" si="71">D45*60*60*24*365</f>
        <v>662256000</v>
      </c>
      <c r="E46" s="152">
        <f t="shared" ref="E46" si="72">E45*60*60*24*365</f>
        <v>94608000</v>
      </c>
      <c r="F46" s="152">
        <f t="shared" ref="F46" si="73">F45*60*60*24*365</f>
        <v>252288000</v>
      </c>
      <c r="G46" s="152">
        <f t="shared" ref="G46" si="74">G45*60*60*24*365</f>
        <v>409968000</v>
      </c>
      <c r="H46" s="152">
        <f t="shared" ref="H46" si="75">H45*60*60*24*365</f>
        <v>409968000</v>
      </c>
      <c r="I46" s="152">
        <f t="shared" ref="I46" si="76">I45*60*60*24*365</f>
        <v>252288000</v>
      </c>
      <c r="J46" s="152">
        <f t="shared" ref="J46" si="77">J45*60*60*24*365</f>
        <v>0</v>
      </c>
      <c r="K46" s="152">
        <f t="shared" ref="K46" si="78">K45*60*60*24*365</f>
        <v>157680000</v>
      </c>
      <c r="L46" s="152">
        <f t="shared" ref="L46" si="79">L45*60*60*24*365</f>
        <v>157680000</v>
      </c>
      <c r="M46" s="152">
        <f t="shared" ref="M46" si="80">M45*60*60*24*365</f>
        <v>473040000</v>
      </c>
      <c r="N46" s="152">
        <f t="shared" ref="N46" si="81">N45*60*60*24*365</f>
        <v>1040688000</v>
      </c>
      <c r="O46" s="152">
        <f t="shared" ref="O46" si="82">O45*60*60*24*365</f>
        <v>630720000</v>
      </c>
      <c r="P46" s="179">
        <f>SUM(C46:O46)</f>
        <v>7190208000</v>
      </c>
      <c r="Q46" s="180">
        <f>P46/1000000000</f>
        <v>7.1902080000000002</v>
      </c>
      <c r="R46" s="12">
        <f>Q46/12</f>
        <v>0.59918400000000005</v>
      </c>
    </row>
    <row r="47" spans="1:18">
      <c r="A47" s="1026" t="s">
        <v>274</v>
      </c>
      <c r="B47" s="230" t="s">
        <v>266</v>
      </c>
      <c r="C47" s="181">
        <v>33</v>
      </c>
      <c r="D47" s="181">
        <v>46</v>
      </c>
      <c r="E47" s="181">
        <v>59</v>
      </c>
      <c r="F47" s="181">
        <v>67</v>
      </c>
      <c r="G47" s="181">
        <v>112</v>
      </c>
      <c r="H47" s="181">
        <v>89</v>
      </c>
      <c r="I47" s="181">
        <v>66</v>
      </c>
      <c r="J47" s="181"/>
      <c r="K47" s="181">
        <v>71</v>
      </c>
      <c r="L47" s="181">
        <v>69</v>
      </c>
      <c r="M47" s="181">
        <v>73</v>
      </c>
      <c r="N47" s="181">
        <v>68</v>
      </c>
      <c r="O47" s="181">
        <v>49</v>
      </c>
      <c r="P47" s="182"/>
    </row>
    <row r="48" spans="1:18">
      <c r="A48" s="1027"/>
      <c r="B48" s="61"/>
      <c r="C48" s="152">
        <f t="shared" ref="C48" si="83">C47*60*60*24*365</f>
        <v>1040688000</v>
      </c>
      <c r="D48" s="152">
        <f t="shared" ref="D48" si="84">D47*60*60*24*365</f>
        <v>1450656000</v>
      </c>
      <c r="E48" s="152">
        <f t="shared" ref="E48" si="85">E47*60*60*24*365</f>
        <v>1860624000</v>
      </c>
      <c r="F48" s="152">
        <f t="shared" ref="F48" si="86">F47*60*60*24*365</f>
        <v>2112912000</v>
      </c>
      <c r="G48" s="152">
        <f t="shared" ref="G48" si="87">G47*60*60*24*365</f>
        <v>3532032000</v>
      </c>
      <c r="H48" s="152">
        <f t="shared" ref="H48" si="88">H47*60*60*24*365</f>
        <v>2806704000</v>
      </c>
      <c r="I48" s="152">
        <f t="shared" ref="I48" si="89">I47*60*60*24*365</f>
        <v>2081376000</v>
      </c>
      <c r="J48" s="152">
        <f t="shared" ref="J48" si="90">J47*60*60*24*365</f>
        <v>0</v>
      </c>
      <c r="K48" s="152">
        <f t="shared" ref="K48" si="91">K47*60*60*24*365</f>
        <v>2239056000</v>
      </c>
      <c r="L48" s="152">
        <f t="shared" ref="L48" si="92">L47*60*60*24*365</f>
        <v>2175984000</v>
      </c>
      <c r="M48" s="152">
        <f t="shared" ref="M48" si="93">M47*60*60*24*365</f>
        <v>2302128000</v>
      </c>
      <c r="N48" s="152">
        <f t="shared" ref="N48" si="94">N47*60*60*24*365</f>
        <v>2144448000</v>
      </c>
      <c r="O48" s="152">
        <f t="shared" ref="O48" si="95">O47*60*60*24*365</f>
        <v>1545264000</v>
      </c>
      <c r="P48" s="179">
        <f>SUM(C48:O48)</f>
        <v>25291872000</v>
      </c>
      <c r="Q48" s="180">
        <f>P48/1000000000</f>
        <v>25.291872000000001</v>
      </c>
      <c r="R48" s="12">
        <f>Q48/12</f>
        <v>2.107656</v>
      </c>
    </row>
    <row r="49" spans="1:18" ht="15.75" thickBot="1">
      <c r="A49" s="1028"/>
      <c r="B49" s="6" t="s">
        <v>275</v>
      </c>
      <c r="C49" s="83">
        <v>48</v>
      </c>
      <c r="D49" s="83">
        <v>44</v>
      </c>
      <c r="E49" s="83">
        <v>38</v>
      </c>
      <c r="F49" s="83">
        <v>54</v>
      </c>
      <c r="G49" s="83">
        <v>53</v>
      </c>
      <c r="H49" s="83">
        <v>55</v>
      </c>
      <c r="I49" s="83">
        <v>47</v>
      </c>
      <c r="J49" s="83"/>
      <c r="K49" s="83">
        <v>45</v>
      </c>
      <c r="L49" s="83">
        <v>48</v>
      </c>
      <c r="M49" s="83">
        <v>47</v>
      </c>
      <c r="N49" s="83">
        <v>46</v>
      </c>
      <c r="O49" s="83">
        <v>49</v>
      </c>
      <c r="P49" s="183"/>
    </row>
    <row r="50" spans="1:18" ht="15.75" thickTop="1">
      <c r="A50" s="43"/>
      <c r="B50" s="61"/>
      <c r="C50" s="152">
        <f t="shared" ref="C50" si="96">C49*60*60*24*365</f>
        <v>1513728000</v>
      </c>
      <c r="D50" s="152">
        <f t="shared" ref="D50" si="97">D49*60*60*24*365</f>
        <v>1387584000</v>
      </c>
      <c r="E50" s="152">
        <f t="shared" ref="E50" si="98">E49*60*60*24*365</f>
        <v>1198368000</v>
      </c>
      <c r="F50" s="152">
        <f t="shared" ref="F50" si="99">F49*60*60*24*365</f>
        <v>1702944000</v>
      </c>
      <c r="G50" s="152">
        <f t="shared" ref="G50" si="100">G49*60*60*24*365</f>
        <v>1671408000</v>
      </c>
      <c r="H50" s="152">
        <f t="shared" ref="H50" si="101">H49*60*60*24*365</f>
        <v>1734480000</v>
      </c>
      <c r="I50" s="152">
        <f t="shared" ref="I50" si="102">I49*60*60*24*365</f>
        <v>1482192000</v>
      </c>
      <c r="J50" s="152">
        <f t="shared" ref="J50" si="103">J49*60*60*24*365</f>
        <v>0</v>
      </c>
      <c r="K50" s="152">
        <f t="shared" ref="K50" si="104">K49*60*60*24*365</f>
        <v>1419120000</v>
      </c>
      <c r="L50" s="152">
        <f t="shared" ref="L50" si="105">L49*60*60*24*365</f>
        <v>1513728000</v>
      </c>
      <c r="M50" s="152">
        <f t="shared" ref="M50" si="106">M49*60*60*24*365</f>
        <v>1482192000</v>
      </c>
      <c r="N50" s="152">
        <f t="shared" ref="N50" si="107">N49*60*60*24*365</f>
        <v>1450656000</v>
      </c>
      <c r="O50" s="152">
        <f t="shared" ref="O50" si="108">O49*60*60*24*365</f>
        <v>1545264000</v>
      </c>
      <c r="P50" s="179">
        <f>SUM(C50:O50)</f>
        <v>18101664000</v>
      </c>
      <c r="Q50" s="180">
        <f>P50/1000000000</f>
        <v>18.101664</v>
      </c>
      <c r="R50" s="12">
        <f>Q50/12</f>
        <v>1.508472</v>
      </c>
    </row>
  </sheetData>
  <mergeCells count="21">
    <mergeCell ref="A5:A6"/>
    <mergeCell ref="A1:P1"/>
    <mergeCell ref="P3:P4"/>
    <mergeCell ref="A2:P2"/>
    <mergeCell ref="C3:I3"/>
    <mergeCell ref="K3:O3"/>
    <mergeCell ref="A3:A4"/>
    <mergeCell ref="B3:B4"/>
    <mergeCell ref="A16:K16"/>
    <mergeCell ref="A21:D21"/>
    <mergeCell ref="G21:I21"/>
    <mergeCell ref="A7:A8"/>
    <mergeCell ref="A9:A10"/>
    <mergeCell ref="A11:A12"/>
    <mergeCell ref="A13:A14"/>
    <mergeCell ref="A17:I17"/>
    <mergeCell ref="A31:A33"/>
    <mergeCell ref="A35:A37"/>
    <mergeCell ref="A39:A41"/>
    <mergeCell ref="A43:A45"/>
    <mergeCell ref="A47:A49"/>
  </mergeCells>
  <printOptions horizontalCentered="1"/>
  <pageMargins left="0.45" right="0.45" top="0.5" bottom="0.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AD26"/>
  <sheetViews>
    <sheetView rightToLeft="1" view="pageBreakPreview" zoomScale="110" zoomScaleSheetLayoutView="110" workbookViewId="0">
      <selection activeCell="I13" sqref="I12:I13"/>
    </sheetView>
  </sheetViews>
  <sheetFormatPr defaultRowHeight="15"/>
  <cols>
    <col min="1" max="1" width="4.28515625" customWidth="1"/>
    <col min="2" max="2" width="13.85546875" customWidth="1"/>
    <col min="3" max="10" width="10.140625" customWidth="1"/>
    <col min="11" max="11" width="10.140625" style="28" customWidth="1"/>
    <col min="12" max="13" width="10.140625" customWidth="1"/>
  </cols>
  <sheetData>
    <row r="1" spans="1:13" ht="26.25" customHeight="1">
      <c r="A1" s="995" t="s">
        <v>707</v>
      </c>
      <c r="B1" s="995"/>
      <c r="C1" s="995"/>
      <c r="D1" s="995"/>
      <c r="E1" s="995"/>
      <c r="F1" s="995"/>
      <c r="G1" s="995"/>
      <c r="H1" s="995"/>
      <c r="I1" s="995"/>
      <c r="J1" s="995"/>
      <c r="K1" s="995"/>
      <c r="L1" s="995"/>
      <c r="M1" s="995"/>
    </row>
    <row r="2" spans="1:13" s="202" customFormat="1" ht="26.25" customHeight="1" thickBot="1">
      <c r="A2" s="996" t="s">
        <v>627</v>
      </c>
      <c r="B2" s="996"/>
      <c r="C2" s="723"/>
      <c r="D2" s="723"/>
      <c r="E2" s="723"/>
      <c r="F2" s="723"/>
      <c r="G2" s="723"/>
      <c r="H2" s="723"/>
      <c r="I2" s="723"/>
      <c r="J2" s="723"/>
      <c r="K2" s="723"/>
      <c r="L2" s="723"/>
      <c r="M2" s="590" t="s">
        <v>387</v>
      </c>
    </row>
    <row r="3" spans="1:13" ht="19.5" customHeight="1" thickTop="1">
      <c r="A3" s="1032" t="s">
        <v>10</v>
      </c>
      <c r="B3" s="1032" t="s">
        <v>0</v>
      </c>
      <c r="C3" s="1037" t="s">
        <v>670</v>
      </c>
      <c r="D3" s="1037"/>
      <c r="E3" s="1037"/>
      <c r="F3" s="1037"/>
      <c r="G3" s="1037"/>
      <c r="H3" s="1037"/>
      <c r="I3" s="1037"/>
      <c r="J3" s="1037"/>
      <c r="K3" s="1032" t="s">
        <v>377</v>
      </c>
      <c r="L3" s="1032" t="s">
        <v>378</v>
      </c>
      <c r="M3" s="1041" t="s">
        <v>254</v>
      </c>
    </row>
    <row r="4" spans="1:13" ht="19.5" customHeight="1">
      <c r="A4" s="1040"/>
      <c r="B4" s="1040"/>
      <c r="C4" s="238" t="s">
        <v>44</v>
      </c>
      <c r="D4" s="238" t="s">
        <v>45</v>
      </c>
      <c r="E4" s="238" t="s">
        <v>46</v>
      </c>
      <c r="F4" s="238" t="s">
        <v>47</v>
      </c>
      <c r="G4" s="238" t="s">
        <v>16</v>
      </c>
      <c r="H4" s="238" t="s">
        <v>255</v>
      </c>
      <c r="I4" s="238" t="s">
        <v>18</v>
      </c>
      <c r="J4" s="238" t="s">
        <v>19</v>
      </c>
      <c r="K4" s="1040"/>
      <c r="L4" s="1040"/>
      <c r="M4" s="1042"/>
    </row>
    <row r="5" spans="1:13" ht="20.25" customHeight="1">
      <c r="A5" s="820" t="s">
        <v>48</v>
      </c>
      <c r="B5" s="57" t="s">
        <v>72</v>
      </c>
      <c r="C5" s="70">
        <v>0</v>
      </c>
      <c r="D5" s="73">
        <v>100</v>
      </c>
      <c r="E5" s="73">
        <v>11</v>
      </c>
      <c r="F5" s="73">
        <v>71</v>
      </c>
      <c r="G5" s="73">
        <v>389</v>
      </c>
      <c r="H5" s="73">
        <v>23</v>
      </c>
      <c r="I5" s="73">
        <v>108</v>
      </c>
      <c r="J5" s="70">
        <v>58</v>
      </c>
      <c r="K5" s="86">
        <f t="shared" ref="K5:K20" si="0">SUM(C5:J5)</f>
        <v>760</v>
      </c>
      <c r="L5" s="73">
        <v>621</v>
      </c>
      <c r="M5" s="260">
        <f>K5/L5*100</f>
        <v>122.38325281803543</v>
      </c>
    </row>
    <row r="6" spans="1:13" ht="20.25" customHeight="1">
      <c r="A6" s="69" t="s">
        <v>50</v>
      </c>
      <c r="B6" s="59" t="s">
        <v>73</v>
      </c>
      <c r="C6" s="70">
        <v>0</v>
      </c>
      <c r="D6" s="70">
        <v>33</v>
      </c>
      <c r="E6" s="70">
        <v>26</v>
      </c>
      <c r="F6" s="70">
        <v>46</v>
      </c>
      <c r="G6" s="70">
        <v>170</v>
      </c>
      <c r="H6" s="70">
        <v>8</v>
      </c>
      <c r="I6" s="70">
        <v>76</v>
      </c>
      <c r="J6" s="70">
        <v>53</v>
      </c>
      <c r="K6" s="87">
        <f t="shared" si="0"/>
        <v>412</v>
      </c>
      <c r="L6" s="70">
        <v>379</v>
      </c>
      <c r="M6" s="90">
        <f t="shared" ref="M6:M20" si="1">K6/L6*100</f>
        <v>108.7071240105541</v>
      </c>
    </row>
    <row r="7" spans="1:13" ht="20.25" customHeight="1">
      <c r="A7" s="69" t="s">
        <v>51</v>
      </c>
      <c r="B7" s="59" t="s">
        <v>49</v>
      </c>
      <c r="C7" s="70">
        <v>0</v>
      </c>
      <c r="D7" s="70">
        <v>13</v>
      </c>
      <c r="E7" s="70">
        <v>9</v>
      </c>
      <c r="F7" s="70">
        <v>23</v>
      </c>
      <c r="G7" s="70">
        <v>90</v>
      </c>
      <c r="H7" s="70">
        <v>18</v>
      </c>
      <c r="I7" s="70">
        <v>82</v>
      </c>
      <c r="J7" s="70">
        <v>64</v>
      </c>
      <c r="K7" s="87">
        <f t="shared" si="0"/>
        <v>299</v>
      </c>
      <c r="L7" s="70">
        <v>346</v>
      </c>
      <c r="M7" s="90">
        <f t="shared" si="1"/>
        <v>86.416184971098261</v>
      </c>
    </row>
    <row r="8" spans="1:13" ht="20.25" customHeight="1">
      <c r="A8" s="69" t="s">
        <v>52</v>
      </c>
      <c r="B8" s="59" t="s">
        <v>76</v>
      </c>
      <c r="C8" s="70">
        <v>9</v>
      </c>
      <c r="D8" s="70">
        <v>24</v>
      </c>
      <c r="E8" s="70">
        <v>66</v>
      </c>
      <c r="F8" s="70">
        <v>79</v>
      </c>
      <c r="G8" s="70">
        <v>323</v>
      </c>
      <c r="H8" s="70">
        <v>31</v>
      </c>
      <c r="I8" s="70">
        <v>73</v>
      </c>
      <c r="J8" s="70">
        <v>73</v>
      </c>
      <c r="K8" s="87">
        <f t="shared" si="0"/>
        <v>678</v>
      </c>
      <c r="L8" s="70">
        <v>657</v>
      </c>
      <c r="M8" s="90">
        <f t="shared" si="1"/>
        <v>103.19634703196347</v>
      </c>
    </row>
    <row r="9" spans="1:13" ht="20.25" customHeight="1">
      <c r="A9" s="69" t="s">
        <v>572</v>
      </c>
      <c r="B9" s="59" t="s">
        <v>53</v>
      </c>
      <c r="C9" s="70">
        <v>0</v>
      </c>
      <c r="D9" s="70">
        <v>35</v>
      </c>
      <c r="E9" s="70">
        <v>61</v>
      </c>
      <c r="F9" s="70">
        <v>49</v>
      </c>
      <c r="G9" s="70">
        <v>239</v>
      </c>
      <c r="H9" s="70">
        <v>20</v>
      </c>
      <c r="I9" s="70">
        <v>74</v>
      </c>
      <c r="J9" s="70">
        <v>2</v>
      </c>
      <c r="K9" s="87">
        <f t="shared" si="0"/>
        <v>480</v>
      </c>
      <c r="L9" s="70">
        <v>293</v>
      </c>
      <c r="M9" s="90">
        <f t="shared" si="1"/>
        <v>163.82252559726962</v>
      </c>
    </row>
    <row r="10" spans="1:13" ht="20.25" customHeight="1">
      <c r="A10" s="69" t="s">
        <v>55</v>
      </c>
      <c r="B10" s="59" t="s">
        <v>54</v>
      </c>
      <c r="C10" s="70">
        <v>0</v>
      </c>
      <c r="D10" s="70">
        <v>2</v>
      </c>
      <c r="E10" s="70">
        <v>0</v>
      </c>
      <c r="F10" s="70">
        <v>1</v>
      </c>
      <c r="G10" s="70">
        <v>89</v>
      </c>
      <c r="H10" s="70">
        <v>3</v>
      </c>
      <c r="I10" s="70">
        <v>82</v>
      </c>
      <c r="J10" s="70">
        <v>8</v>
      </c>
      <c r="K10" s="417">
        <f t="shared" si="0"/>
        <v>185</v>
      </c>
      <c r="L10" s="70">
        <v>143</v>
      </c>
      <c r="M10" s="90">
        <f t="shared" si="1"/>
        <v>129.37062937062939</v>
      </c>
    </row>
    <row r="11" spans="1:13" ht="20.25" customHeight="1">
      <c r="A11" s="69" t="s">
        <v>57</v>
      </c>
      <c r="B11" s="59" t="s">
        <v>56</v>
      </c>
      <c r="C11" s="70">
        <v>0</v>
      </c>
      <c r="D11" s="70">
        <v>5</v>
      </c>
      <c r="E11" s="70">
        <v>5</v>
      </c>
      <c r="F11" s="70">
        <v>2</v>
      </c>
      <c r="G11" s="70">
        <v>89</v>
      </c>
      <c r="H11" s="70">
        <v>0</v>
      </c>
      <c r="I11" s="70">
        <v>51</v>
      </c>
      <c r="J11" s="70">
        <v>4</v>
      </c>
      <c r="K11" s="87">
        <f t="shared" si="0"/>
        <v>156</v>
      </c>
      <c r="L11" s="70">
        <v>135</v>
      </c>
      <c r="M11" s="90">
        <f t="shared" si="1"/>
        <v>115.55555555555554</v>
      </c>
    </row>
    <row r="12" spans="1:13" ht="20.25" customHeight="1">
      <c r="A12" s="69" t="s">
        <v>59</v>
      </c>
      <c r="B12" s="59" t="s">
        <v>58</v>
      </c>
      <c r="C12" s="70">
        <v>0.4</v>
      </c>
      <c r="D12" s="70">
        <v>66</v>
      </c>
      <c r="E12" s="70">
        <v>76</v>
      </c>
      <c r="F12" s="70">
        <v>51</v>
      </c>
      <c r="G12" s="70">
        <v>283</v>
      </c>
      <c r="H12" s="70">
        <v>15</v>
      </c>
      <c r="I12" s="70">
        <v>104</v>
      </c>
      <c r="J12" s="70">
        <v>28</v>
      </c>
      <c r="K12" s="87">
        <f t="shared" si="0"/>
        <v>623.4</v>
      </c>
      <c r="L12" s="70">
        <v>608</v>
      </c>
      <c r="M12" s="90">
        <f t="shared" si="1"/>
        <v>102.53289473684211</v>
      </c>
    </row>
    <row r="13" spans="1:13" ht="20.25" customHeight="1">
      <c r="A13" s="69" t="s">
        <v>61</v>
      </c>
      <c r="B13" s="59" t="s">
        <v>103</v>
      </c>
      <c r="C13" s="417">
        <v>0</v>
      </c>
      <c r="D13" s="417">
        <v>9</v>
      </c>
      <c r="E13" s="417">
        <v>0</v>
      </c>
      <c r="F13" s="417">
        <v>1</v>
      </c>
      <c r="G13" s="417">
        <v>34</v>
      </c>
      <c r="H13" s="417">
        <v>0</v>
      </c>
      <c r="I13" s="417">
        <v>31</v>
      </c>
      <c r="J13" s="70">
        <v>16.2</v>
      </c>
      <c r="K13" s="301">
        <f t="shared" si="0"/>
        <v>91.2</v>
      </c>
      <c r="L13" s="70">
        <v>95</v>
      </c>
      <c r="M13" s="90">
        <f t="shared" si="1"/>
        <v>96.000000000000014</v>
      </c>
    </row>
    <row r="14" spans="1:13" ht="20.25" customHeight="1">
      <c r="A14" s="69" t="s">
        <v>62</v>
      </c>
      <c r="B14" s="59" t="s">
        <v>277</v>
      </c>
      <c r="C14" s="417">
        <v>0</v>
      </c>
      <c r="D14" s="417">
        <v>8</v>
      </c>
      <c r="E14" s="417">
        <v>4</v>
      </c>
      <c r="F14" s="417">
        <v>7</v>
      </c>
      <c r="G14" s="417">
        <v>83</v>
      </c>
      <c r="H14" s="417">
        <v>0</v>
      </c>
      <c r="I14" s="417">
        <v>30</v>
      </c>
      <c r="J14" s="301">
        <v>33.9</v>
      </c>
      <c r="K14" s="417">
        <f t="shared" si="0"/>
        <v>165.9</v>
      </c>
      <c r="L14" s="70">
        <v>109</v>
      </c>
      <c r="M14" s="90">
        <f t="shared" si="1"/>
        <v>152.20183486238531</v>
      </c>
    </row>
    <row r="15" spans="1:13" ht="20.25" customHeight="1">
      <c r="A15" s="69" t="s">
        <v>63</v>
      </c>
      <c r="B15" s="59" t="s">
        <v>371</v>
      </c>
      <c r="C15" s="417">
        <v>0</v>
      </c>
      <c r="D15" s="417">
        <v>10</v>
      </c>
      <c r="E15" s="417">
        <v>0</v>
      </c>
      <c r="F15" s="417">
        <v>2</v>
      </c>
      <c r="G15" s="417">
        <v>19</v>
      </c>
      <c r="H15" s="417">
        <v>0</v>
      </c>
      <c r="I15" s="417">
        <v>40</v>
      </c>
      <c r="J15" s="417">
        <v>3</v>
      </c>
      <c r="K15" s="417">
        <f t="shared" si="0"/>
        <v>74</v>
      </c>
      <c r="L15" s="70">
        <v>139</v>
      </c>
      <c r="M15" s="90">
        <f t="shared" si="1"/>
        <v>53.237410071942449</v>
      </c>
    </row>
    <row r="16" spans="1:13" ht="20.25" customHeight="1">
      <c r="A16" s="69" t="s">
        <v>64</v>
      </c>
      <c r="B16" s="59" t="s">
        <v>65</v>
      </c>
      <c r="C16" s="70">
        <v>0.1</v>
      </c>
      <c r="D16" s="70">
        <v>0.3</v>
      </c>
      <c r="E16" s="70">
        <v>4</v>
      </c>
      <c r="F16" s="70">
        <v>1</v>
      </c>
      <c r="G16" s="259">
        <v>48</v>
      </c>
      <c r="H16" s="259">
        <v>2</v>
      </c>
      <c r="I16" s="70">
        <v>81</v>
      </c>
      <c r="J16" s="417">
        <v>10</v>
      </c>
      <c r="K16" s="87">
        <f t="shared" si="0"/>
        <v>146.4</v>
      </c>
      <c r="L16" s="70">
        <v>151</v>
      </c>
      <c r="M16" s="90">
        <f t="shared" si="1"/>
        <v>96.953642384105962</v>
      </c>
    </row>
    <row r="17" spans="1:30" ht="20.25" customHeight="1">
      <c r="A17" s="69" t="s">
        <v>66</v>
      </c>
      <c r="B17" s="59" t="s">
        <v>67</v>
      </c>
      <c r="C17" s="70">
        <v>0</v>
      </c>
      <c r="D17" s="70">
        <v>5</v>
      </c>
      <c r="E17" s="70">
        <v>0</v>
      </c>
      <c r="F17" s="70">
        <v>4</v>
      </c>
      <c r="G17" s="70">
        <v>95</v>
      </c>
      <c r="H17" s="259">
        <v>0</v>
      </c>
      <c r="I17" s="259">
        <v>31</v>
      </c>
      <c r="J17" s="70">
        <v>19</v>
      </c>
      <c r="K17" s="87">
        <f t="shared" si="0"/>
        <v>154</v>
      </c>
      <c r="L17" s="70">
        <v>99</v>
      </c>
      <c r="M17" s="90">
        <f t="shared" si="1"/>
        <v>155.55555555555557</v>
      </c>
    </row>
    <row r="18" spans="1:30" ht="20.25" customHeight="1">
      <c r="A18" s="69" t="s">
        <v>68</v>
      </c>
      <c r="B18" s="59" t="s">
        <v>69</v>
      </c>
      <c r="C18" s="70">
        <v>0</v>
      </c>
      <c r="D18" s="70">
        <v>5</v>
      </c>
      <c r="E18" s="70">
        <v>8</v>
      </c>
      <c r="F18" s="70">
        <v>75</v>
      </c>
      <c r="G18" s="70">
        <v>0</v>
      </c>
      <c r="H18" s="259">
        <v>0</v>
      </c>
      <c r="I18" s="259">
        <v>85.5</v>
      </c>
      <c r="J18" s="259">
        <v>33</v>
      </c>
      <c r="K18" s="87">
        <f>SUM(C18:J18)</f>
        <v>206.5</v>
      </c>
      <c r="L18" s="70">
        <v>205</v>
      </c>
      <c r="M18" s="90">
        <f t="shared" si="1"/>
        <v>100.73170731707317</v>
      </c>
    </row>
    <row r="19" spans="1:30" ht="20.25" customHeight="1">
      <c r="A19" s="69" t="s">
        <v>70</v>
      </c>
      <c r="B19" s="85" t="s">
        <v>278</v>
      </c>
      <c r="C19" s="87">
        <v>0</v>
      </c>
      <c r="D19" s="87">
        <v>12</v>
      </c>
      <c r="E19" s="87">
        <v>0</v>
      </c>
      <c r="F19" s="87">
        <v>3</v>
      </c>
      <c r="G19" s="87">
        <v>3.9</v>
      </c>
      <c r="H19" s="87">
        <v>0</v>
      </c>
      <c r="I19" s="87">
        <v>24.4</v>
      </c>
      <c r="J19" s="259">
        <v>10</v>
      </c>
      <c r="K19" s="301">
        <f t="shared" si="0"/>
        <v>53.3</v>
      </c>
      <c r="L19" s="68">
        <v>74</v>
      </c>
      <c r="M19" s="90">
        <f t="shared" si="1"/>
        <v>72.027027027027017</v>
      </c>
    </row>
    <row r="20" spans="1:30" ht="20.25" customHeight="1" thickBot="1">
      <c r="A20" s="821" t="s">
        <v>74</v>
      </c>
      <c r="B20" s="60" t="s">
        <v>71</v>
      </c>
      <c r="C20" s="70">
        <v>0</v>
      </c>
      <c r="D20" s="70">
        <v>6</v>
      </c>
      <c r="E20" s="70">
        <v>0</v>
      </c>
      <c r="F20" s="70">
        <v>1</v>
      </c>
      <c r="G20" s="70">
        <v>32</v>
      </c>
      <c r="H20" s="259">
        <v>0</v>
      </c>
      <c r="I20" s="259">
        <v>31</v>
      </c>
      <c r="J20" s="87">
        <v>7</v>
      </c>
      <c r="K20" s="88">
        <f t="shared" si="0"/>
        <v>77</v>
      </c>
      <c r="L20" s="89">
        <v>103</v>
      </c>
      <c r="M20" s="583">
        <f t="shared" si="1"/>
        <v>74.757281553398059</v>
      </c>
    </row>
    <row r="21" spans="1:30" ht="20.25" customHeight="1" thickTop="1">
      <c r="A21" s="1039"/>
      <c r="B21" s="1039"/>
      <c r="C21" s="25"/>
      <c r="D21" s="25"/>
      <c r="E21" s="25"/>
      <c r="F21" s="25"/>
      <c r="G21" s="25"/>
      <c r="H21" s="25"/>
      <c r="I21" s="25"/>
      <c r="J21" s="25"/>
      <c r="K21" s="26"/>
      <c r="L21" s="27"/>
      <c r="M21" s="27"/>
    </row>
    <row r="22" spans="1:30" ht="20.25" customHeight="1">
      <c r="A22" s="1043" t="s">
        <v>681</v>
      </c>
      <c r="B22" s="1043"/>
      <c r="C22" s="1043"/>
      <c r="D22" s="1043"/>
      <c r="E22" s="1043"/>
      <c r="F22" s="1043"/>
      <c r="G22" s="1043"/>
      <c r="H22" s="1043"/>
      <c r="I22" s="1043"/>
      <c r="J22" s="1043"/>
      <c r="K22" s="1043"/>
      <c r="L22" s="1043"/>
      <c r="M22" s="1043"/>
    </row>
    <row r="23" spans="1:30" ht="20.25" customHeight="1">
      <c r="A23" s="1043" t="s">
        <v>434</v>
      </c>
      <c r="B23" s="1043"/>
      <c r="C23" s="1043"/>
      <c r="D23" s="1043"/>
      <c r="E23" s="1043"/>
      <c r="F23" s="1043"/>
      <c r="G23" s="1043"/>
      <c r="H23" s="1043"/>
      <c r="I23" s="1043"/>
      <c r="J23" s="693"/>
      <c r="K23" s="693"/>
      <c r="L23" s="693"/>
      <c r="M23" s="693"/>
    </row>
    <row r="24" spans="1:30" ht="20.25" customHeight="1">
      <c r="A24" s="1011" t="s">
        <v>7</v>
      </c>
      <c r="B24" s="1011"/>
      <c r="C24" s="1011"/>
      <c r="D24" s="1011"/>
      <c r="E24" s="1011"/>
      <c r="F24" s="1011"/>
      <c r="G24" s="1011"/>
      <c r="H24" s="1011"/>
      <c r="I24" s="1011"/>
      <c r="J24" s="1011"/>
      <c r="K24" s="1011"/>
      <c r="L24" s="1011"/>
      <c r="M24" s="1011"/>
      <c r="N24" s="63"/>
    </row>
    <row r="25" spans="1:30" ht="20.25" customHeight="1">
      <c r="A25" s="819"/>
      <c r="B25" s="819"/>
      <c r="C25" s="819"/>
      <c r="D25" s="819"/>
      <c r="E25" s="819"/>
      <c r="F25" s="819"/>
      <c r="G25" s="819"/>
      <c r="H25" s="819"/>
      <c r="I25" s="819"/>
      <c r="J25" s="819"/>
      <c r="K25" s="819"/>
      <c r="L25" s="819"/>
      <c r="M25" s="819"/>
      <c r="N25" s="819"/>
    </row>
    <row r="26" spans="1:30" ht="20.25" customHeight="1">
      <c r="A26" s="1029" t="s">
        <v>264</v>
      </c>
      <c r="B26" s="1029"/>
      <c r="C26" s="1029"/>
      <c r="D26" s="1029"/>
      <c r="E26" s="145"/>
      <c r="F26" s="1030"/>
      <c r="G26" s="1030"/>
      <c r="H26" s="1030"/>
      <c r="I26" s="1030"/>
      <c r="J26" s="145"/>
      <c r="K26" s="145"/>
      <c r="L26" s="145"/>
      <c r="M26" s="56">
        <v>21</v>
      </c>
      <c r="N26" s="18"/>
      <c r="O26" s="1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D26" s="11"/>
    </row>
  </sheetData>
  <mergeCells count="14">
    <mergeCell ref="A26:D26"/>
    <mergeCell ref="A21:B21"/>
    <mergeCell ref="A1:M1"/>
    <mergeCell ref="A3:A4"/>
    <mergeCell ref="B3:B4"/>
    <mergeCell ref="M3:M4"/>
    <mergeCell ref="F26:I26"/>
    <mergeCell ref="A22:M22"/>
    <mergeCell ref="A24:M24"/>
    <mergeCell ref="C3:J3"/>
    <mergeCell ref="K3:K4"/>
    <mergeCell ref="L3:L4"/>
    <mergeCell ref="A23:I23"/>
    <mergeCell ref="A2:B2"/>
  </mergeCells>
  <printOptions horizontalCentered="1"/>
  <pageMargins left="0.45" right="0.45" top="0.5" bottom="0.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W54"/>
  <sheetViews>
    <sheetView rightToLeft="1" view="pageBreakPreview" zoomScale="90" zoomScaleSheetLayoutView="90" workbookViewId="0">
      <selection activeCell="G14" sqref="G14"/>
    </sheetView>
  </sheetViews>
  <sheetFormatPr defaultColWidth="8.7109375" defaultRowHeight="15"/>
  <cols>
    <col min="1" max="1" width="12.42578125" customWidth="1"/>
    <col min="2" max="9" width="11.5703125" customWidth="1"/>
    <col min="10" max="10" width="10.7109375" customWidth="1"/>
  </cols>
  <sheetData>
    <row r="1" spans="1:14" ht="24.75" customHeight="1">
      <c r="A1" s="1047" t="s">
        <v>620</v>
      </c>
      <c r="B1" s="1047"/>
      <c r="C1" s="1047"/>
      <c r="D1" s="1047"/>
      <c r="E1" s="1047"/>
      <c r="F1" s="1047"/>
      <c r="G1" s="1047"/>
      <c r="H1" s="1047"/>
      <c r="I1" s="1047"/>
      <c r="J1" s="1047"/>
      <c r="K1" s="1047"/>
      <c r="L1" s="1047"/>
      <c r="M1" s="1047"/>
      <c r="N1" s="1047"/>
    </row>
    <row r="2" spans="1:14" ht="21" customHeight="1">
      <c r="A2" s="298" t="s">
        <v>628</v>
      </c>
      <c r="B2" s="298"/>
      <c r="C2" s="298"/>
      <c r="D2" s="298"/>
      <c r="E2" s="298"/>
      <c r="F2" s="298"/>
      <c r="G2" s="298"/>
      <c r="H2" s="298"/>
      <c r="I2" s="298"/>
      <c r="J2" s="298"/>
      <c r="N2" s="849" t="s">
        <v>580</v>
      </c>
    </row>
    <row r="3" spans="1:14" ht="6.75" customHeight="1" thickBot="1">
      <c r="B3" s="23"/>
      <c r="C3" s="23"/>
      <c r="D3" s="23"/>
      <c r="E3" s="23"/>
      <c r="F3" s="23"/>
    </row>
    <row r="4" spans="1:14" ht="32.25" customHeight="1" thickTop="1">
      <c r="A4" s="232" t="s">
        <v>75</v>
      </c>
      <c r="B4" s="833" t="s">
        <v>82</v>
      </c>
      <c r="C4" s="833" t="s">
        <v>83</v>
      </c>
      <c r="D4" s="833" t="s">
        <v>84</v>
      </c>
      <c r="E4" s="833" t="s">
        <v>85</v>
      </c>
      <c r="F4" s="833" t="s">
        <v>16</v>
      </c>
      <c r="G4" s="833" t="s">
        <v>36</v>
      </c>
      <c r="H4" s="833" t="s">
        <v>18</v>
      </c>
      <c r="I4" s="833" t="s">
        <v>19</v>
      </c>
      <c r="J4" s="833" t="s">
        <v>20</v>
      </c>
      <c r="K4" s="833" t="s">
        <v>21</v>
      </c>
      <c r="L4" s="833" t="s">
        <v>37</v>
      </c>
      <c r="M4" s="833" t="s">
        <v>23</v>
      </c>
      <c r="N4" s="833" t="s">
        <v>579</v>
      </c>
    </row>
    <row r="5" spans="1:14" ht="27.75" customHeight="1">
      <c r="A5" s="850" t="s">
        <v>49</v>
      </c>
      <c r="B5" s="852">
        <v>16.07</v>
      </c>
      <c r="C5" s="852">
        <v>8.0399999999999991</v>
      </c>
      <c r="D5" s="852">
        <v>4.91</v>
      </c>
      <c r="E5" s="852">
        <v>5.07</v>
      </c>
      <c r="F5" s="852">
        <v>8</v>
      </c>
      <c r="G5" s="852">
        <v>16.28</v>
      </c>
      <c r="H5" s="852">
        <v>25.72</v>
      </c>
      <c r="I5" s="852">
        <v>41.33</v>
      </c>
      <c r="J5" s="852">
        <v>48.95</v>
      </c>
      <c r="K5" s="852">
        <v>52.25</v>
      </c>
      <c r="L5" s="852">
        <v>41.75</v>
      </c>
      <c r="M5" s="852">
        <v>26.9</v>
      </c>
      <c r="N5" s="852">
        <f t="shared" ref="N5:N13" si="0">SUM(B5:M5)</f>
        <v>295.27</v>
      </c>
    </row>
    <row r="6" spans="1:14" ht="27.75" customHeight="1">
      <c r="A6" s="851" t="s">
        <v>76</v>
      </c>
      <c r="B6" s="853">
        <v>21.87</v>
      </c>
      <c r="C6" s="853">
        <v>11.68</v>
      </c>
      <c r="D6" s="853">
        <v>6.66</v>
      </c>
      <c r="E6" s="853">
        <v>5.82</v>
      </c>
      <c r="F6" s="853">
        <v>7.57</v>
      </c>
      <c r="G6" s="853">
        <v>14.7</v>
      </c>
      <c r="H6" s="853">
        <v>21.53</v>
      </c>
      <c r="I6" s="853">
        <v>34.020000000000003</v>
      </c>
      <c r="J6" s="853">
        <v>45.42</v>
      </c>
      <c r="K6" s="853">
        <v>49.9</v>
      </c>
      <c r="L6" s="853">
        <v>40.770000000000003</v>
      </c>
      <c r="M6" s="853">
        <v>29.62</v>
      </c>
      <c r="N6" s="853">
        <f t="shared" si="0"/>
        <v>289.56</v>
      </c>
    </row>
    <row r="7" spans="1:14" ht="27.75" customHeight="1">
      <c r="A7" s="851" t="s">
        <v>77</v>
      </c>
      <c r="B7" s="853">
        <v>8.06</v>
      </c>
      <c r="C7" s="853">
        <v>3.84</v>
      </c>
      <c r="D7" s="853">
        <v>1.98</v>
      </c>
      <c r="E7" s="853">
        <v>1.69</v>
      </c>
      <c r="F7" s="853">
        <v>2.39</v>
      </c>
      <c r="G7" s="853">
        <v>4.21</v>
      </c>
      <c r="H7" s="853">
        <v>5.62</v>
      </c>
      <c r="I7" s="853">
        <v>9.0299999999999994</v>
      </c>
      <c r="J7" s="853">
        <v>11.95</v>
      </c>
      <c r="K7" s="853">
        <v>12.74</v>
      </c>
      <c r="L7" s="853">
        <v>11.47</v>
      </c>
      <c r="M7" s="853">
        <v>8.2799999999999994</v>
      </c>
      <c r="N7" s="853">
        <f t="shared" si="0"/>
        <v>81.260000000000005</v>
      </c>
    </row>
    <row r="8" spans="1:14" ht="27.75" customHeight="1">
      <c r="A8" s="851" t="s">
        <v>317</v>
      </c>
      <c r="B8" s="853">
        <v>122.39</v>
      </c>
      <c r="C8" s="853">
        <v>64.84</v>
      </c>
      <c r="D8" s="853">
        <v>37.880000000000003</v>
      </c>
      <c r="E8" s="853">
        <v>35.700000000000003</v>
      </c>
      <c r="F8" s="853">
        <v>56.09</v>
      </c>
      <c r="G8" s="853">
        <v>96.89</v>
      </c>
      <c r="H8" s="853">
        <v>141.38</v>
      </c>
      <c r="I8" s="853">
        <v>203.04</v>
      </c>
      <c r="J8" s="853">
        <v>250.42</v>
      </c>
      <c r="K8" s="853">
        <v>278.24</v>
      </c>
      <c r="L8" s="853">
        <v>251.92</v>
      </c>
      <c r="M8" s="853">
        <v>178.48</v>
      </c>
      <c r="N8" s="983">
        <f t="shared" si="0"/>
        <v>1717.27</v>
      </c>
    </row>
    <row r="9" spans="1:14" ht="27.75" customHeight="1">
      <c r="A9" s="851" t="s">
        <v>318</v>
      </c>
      <c r="B9" s="853">
        <v>4.75</v>
      </c>
      <c r="C9" s="853">
        <v>2.2799999999999998</v>
      </c>
      <c r="D9" s="853">
        <v>1.35</v>
      </c>
      <c r="E9" s="853">
        <v>1.63</v>
      </c>
      <c r="F9" s="853">
        <v>2.33</v>
      </c>
      <c r="G9" s="853">
        <v>5.14</v>
      </c>
      <c r="H9" s="853">
        <v>8.33</v>
      </c>
      <c r="I9" s="853">
        <v>12.25</v>
      </c>
      <c r="J9" s="853">
        <v>15.91</v>
      </c>
      <c r="K9" s="853">
        <v>16.350000000000001</v>
      </c>
      <c r="L9" s="853">
        <v>14.04</v>
      </c>
      <c r="M9" s="853">
        <v>11.55</v>
      </c>
      <c r="N9" s="853">
        <f t="shared" si="0"/>
        <v>95.909999999999982</v>
      </c>
    </row>
    <row r="10" spans="1:14" ht="27.75" customHeight="1">
      <c r="A10" s="851" t="s">
        <v>279</v>
      </c>
      <c r="B10" s="853">
        <v>20.92</v>
      </c>
      <c r="C10" s="853">
        <v>9.74</v>
      </c>
      <c r="D10" s="853">
        <v>5.78</v>
      </c>
      <c r="E10" s="853">
        <v>5.55</v>
      </c>
      <c r="F10" s="853">
        <v>8.82</v>
      </c>
      <c r="G10" s="853">
        <v>19.739999999999998</v>
      </c>
      <c r="H10" s="853">
        <v>34.130000000000003</v>
      </c>
      <c r="I10" s="853">
        <v>50.18</v>
      </c>
      <c r="J10" s="853">
        <v>65.680000000000007</v>
      </c>
      <c r="K10" s="853">
        <v>66.97</v>
      </c>
      <c r="L10" s="853">
        <v>53.93</v>
      </c>
      <c r="M10" s="853">
        <v>29.99</v>
      </c>
      <c r="N10" s="853">
        <f t="shared" si="0"/>
        <v>371.43</v>
      </c>
    </row>
    <row r="11" spans="1:14" ht="27.75" customHeight="1">
      <c r="A11" s="851" t="s">
        <v>79</v>
      </c>
      <c r="B11" s="853">
        <v>25.83</v>
      </c>
      <c r="C11" s="853">
        <v>11.06</v>
      </c>
      <c r="D11" s="853">
        <v>5.4</v>
      </c>
      <c r="E11" s="853">
        <v>5.24</v>
      </c>
      <c r="F11" s="853">
        <v>8.9</v>
      </c>
      <c r="G11" s="853">
        <v>16.239999999999998</v>
      </c>
      <c r="H11" s="853">
        <v>23.48</v>
      </c>
      <c r="I11" s="853">
        <v>38.85</v>
      </c>
      <c r="J11" s="853">
        <v>50.2</v>
      </c>
      <c r="K11" s="853">
        <v>53.51</v>
      </c>
      <c r="L11" s="853">
        <v>41.64</v>
      </c>
      <c r="M11" s="853">
        <v>29.18</v>
      </c>
      <c r="N11" s="853">
        <f t="shared" si="0"/>
        <v>309.52999999999997</v>
      </c>
    </row>
    <row r="12" spans="1:14" ht="27.75" customHeight="1" thickBot="1">
      <c r="A12" s="851" t="s">
        <v>319</v>
      </c>
      <c r="B12" s="853">
        <v>34.18</v>
      </c>
      <c r="C12" s="853">
        <v>18.829999999999998</v>
      </c>
      <c r="D12" s="853">
        <v>11.71</v>
      </c>
      <c r="E12" s="853">
        <v>6.8</v>
      </c>
      <c r="F12" s="853">
        <v>15.35</v>
      </c>
      <c r="G12" s="853">
        <v>25</v>
      </c>
      <c r="H12" s="853">
        <v>34.340000000000003</v>
      </c>
      <c r="I12" s="853">
        <v>54.05</v>
      </c>
      <c r="J12" s="853">
        <v>64.09</v>
      </c>
      <c r="K12" s="853">
        <v>74.38</v>
      </c>
      <c r="L12" s="853">
        <v>68.209999999999994</v>
      </c>
      <c r="M12" s="853">
        <v>50.32</v>
      </c>
      <c r="N12" s="853">
        <f t="shared" si="0"/>
        <v>457.26</v>
      </c>
    </row>
    <row r="13" spans="1:14" ht="27.75" customHeight="1" thickTop="1" thickBot="1">
      <c r="A13" s="584" t="s">
        <v>249</v>
      </c>
      <c r="B13" s="984">
        <f t="shared" ref="B13:M13" si="1">SUM(B5:B12)</f>
        <v>254.07</v>
      </c>
      <c r="C13" s="984">
        <f t="shared" si="1"/>
        <v>130.31</v>
      </c>
      <c r="D13" s="984">
        <f t="shared" si="1"/>
        <v>75.670000000000016</v>
      </c>
      <c r="E13" s="984">
        <f t="shared" si="1"/>
        <v>67.5</v>
      </c>
      <c r="F13" s="984">
        <f t="shared" si="1"/>
        <v>109.45000000000002</v>
      </c>
      <c r="G13" s="984">
        <f t="shared" si="1"/>
        <v>198.2</v>
      </c>
      <c r="H13" s="984">
        <f t="shared" si="1"/>
        <v>294.52999999999997</v>
      </c>
      <c r="I13" s="984">
        <f t="shared" si="1"/>
        <v>442.75</v>
      </c>
      <c r="J13" s="984">
        <f t="shared" si="1"/>
        <v>552.62</v>
      </c>
      <c r="K13" s="984">
        <f t="shared" si="1"/>
        <v>604.34</v>
      </c>
      <c r="L13" s="984">
        <f t="shared" si="1"/>
        <v>523.73</v>
      </c>
      <c r="M13" s="984">
        <f t="shared" si="1"/>
        <v>364.32</v>
      </c>
      <c r="N13" s="984">
        <f t="shared" si="0"/>
        <v>3617.4900000000002</v>
      </c>
    </row>
    <row r="14" spans="1:14" ht="8.25" customHeight="1" thickTop="1">
      <c r="A14" s="1045"/>
      <c r="B14" s="1045"/>
      <c r="C14" s="1045"/>
      <c r="D14" s="1045"/>
      <c r="E14" s="17"/>
      <c r="F14" s="17"/>
    </row>
    <row r="15" spans="1:14" ht="27.75" customHeight="1">
      <c r="A15" s="1011" t="s">
        <v>7</v>
      </c>
      <c r="B15" s="1011"/>
      <c r="C15" s="1011"/>
      <c r="D15" s="1011"/>
      <c r="E15" s="1011"/>
      <c r="F15" s="1011"/>
      <c r="G15" s="1011"/>
      <c r="H15" s="1011"/>
      <c r="I15" s="1011"/>
    </row>
    <row r="16" spans="1:14" ht="27.75" customHeight="1">
      <c r="A16" s="843"/>
      <c r="B16" s="843"/>
      <c r="C16" s="843"/>
      <c r="D16" s="843"/>
      <c r="E16" s="843"/>
      <c r="F16" s="843"/>
      <c r="G16" s="843"/>
      <c r="H16" s="843"/>
      <c r="I16" s="843"/>
    </row>
    <row r="17" spans="1:23" ht="27.75" customHeight="1">
      <c r="A17" s="843"/>
      <c r="B17" s="843"/>
      <c r="C17" s="843"/>
      <c r="D17" s="843"/>
      <c r="E17" s="843"/>
      <c r="F17" s="843"/>
      <c r="G17" s="843"/>
      <c r="H17" s="843"/>
      <c r="I17" s="843"/>
    </row>
    <row r="18" spans="1:23" ht="27.75" customHeight="1">
      <c r="A18" s="843"/>
      <c r="B18" s="843"/>
      <c r="C18" s="843"/>
      <c r="D18" s="843"/>
      <c r="E18" s="843"/>
      <c r="F18" s="843"/>
      <c r="G18" s="843"/>
      <c r="H18" s="843"/>
      <c r="I18" s="843"/>
    </row>
    <row r="19" spans="1:23" ht="27.75" customHeight="1">
      <c r="A19" s="843"/>
      <c r="B19" s="843"/>
      <c r="C19" s="843"/>
      <c r="D19" s="843"/>
      <c r="E19" s="843"/>
      <c r="F19" s="843"/>
      <c r="G19" s="843"/>
      <c r="H19" s="843"/>
      <c r="I19" s="843"/>
    </row>
    <row r="20" spans="1:23" ht="27.75" customHeight="1">
      <c r="A20" s="843"/>
      <c r="B20" s="843"/>
      <c r="C20" s="843"/>
      <c r="D20" s="843"/>
      <c r="E20" s="843"/>
      <c r="F20" s="843"/>
      <c r="G20" s="843"/>
      <c r="H20" s="843"/>
      <c r="I20" s="843"/>
    </row>
    <row r="21" spans="1:23" ht="27.75" customHeight="1">
      <c r="A21" s="843"/>
      <c r="B21" s="843"/>
      <c r="C21" s="843"/>
      <c r="D21" s="843"/>
      <c r="E21" s="843"/>
      <c r="F21" s="843"/>
      <c r="G21" s="843"/>
      <c r="H21" s="843"/>
      <c r="I21" s="843"/>
    </row>
    <row r="22" spans="1:23" ht="27.75" customHeight="1">
      <c r="E22" s="30"/>
      <c r="F22" s="30"/>
    </row>
    <row r="23" spans="1:23" ht="27.75" customHeight="1">
      <c r="A23" s="1046" t="s">
        <v>264</v>
      </c>
      <c r="B23" s="1046"/>
      <c r="C23" s="1046"/>
      <c r="D23" s="146"/>
      <c r="E23" s="1044"/>
      <c r="F23" s="1044"/>
      <c r="G23" s="145"/>
      <c r="H23" s="145"/>
      <c r="I23" s="145"/>
      <c r="J23" s="145"/>
      <c r="K23" s="145"/>
      <c r="L23" s="145"/>
      <c r="M23" s="145"/>
      <c r="N23" s="56">
        <v>22</v>
      </c>
      <c r="O23" s="8"/>
      <c r="P23" s="8"/>
      <c r="Q23" s="8"/>
      <c r="R23" s="8"/>
      <c r="S23" s="8"/>
      <c r="T23" s="8"/>
      <c r="U23" s="8"/>
      <c r="W23" s="11"/>
    </row>
    <row r="39" spans="1:10" ht="15.75" thickBot="1"/>
    <row r="40" spans="1:10" ht="15.75" thickTop="1">
      <c r="A40" s="232" t="s">
        <v>75</v>
      </c>
      <c r="B40" s="239" t="s">
        <v>76</v>
      </c>
      <c r="C40" s="239" t="s">
        <v>77</v>
      </c>
      <c r="D40" s="239" t="s">
        <v>49</v>
      </c>
      <c r="E40" s="239" t="s">
        <v>79</v>
      </c>
      <c r="F40" s="239" t="s">
        <v>279</v>
      </c>
      <c r="G40" s="254" t="s">
        <v>317</v>
      </c>
      <c r="H40" s="254" t="s">
        <v>319</v>
      </c>
      <c r="I40" s="254" t="s">
        <v>318</v>
      </c>
      <c r="J40" s="254" t="s">
        <v>280</v>
      </c>
    </row>
    <row r="41" spans="1:10">
      <c r="A41" s="748" t="s">
        <v>82</v>
      </c>
      <c r="B41" s="76">
        <v>23.69</v>
      </c>
      <c r="C41" s="76">
        <v>8.18</v>
      </c>
      <c r="D41" s="76">
        <v>16.07</v>
      </c>
      <c r="E41" s="683">
        <v>36.54</v>
      </c>
      <c r="F41" s="76">
        <v>35.229999999999997</v>
      </c>
      <c r="G41" s="686">
        <v>205.88</v>
      </c>
      <c r="H41" s="686">
        <v>43.09</v>
      </c>
      <c r="I41" s="686">
        <v>8.0500000000000007</v>
      </c>
      <c r="J41" s="76" t="s">
        <v>359</v>
      </c>
    </row>
    <row r="42" spans="1:10">
      <c r="A42" s="59" t="s">
        <v>83</v>
      </c>
      <c r="B42" s="67">
        <v>12.2</v>
      </c>
      <c r="C42" s="67">
        <v>3.98</v>
      </c>
      <c r="D42" s="67">
        <v>8.0399999999999991</v>
      </c>
      <c r="E42" s="684">
        <v>17.190000000000001</v>
      </c>
      <c r="F42" s="67">
        <v>16.96</v>
      </c>
      <c r="G42" s="686">
        <v>107.47</v>
      </c>
      <c r="H42" s="686">
        <v>20.8</v>
      </c>
      <c r="I42" s="686">
        <v>3.87</v>
      </c>
      <c r="J42" s="67" t="s">
        <v>359</v>
      </c>
    </row>
    <row r="43" spans="1:10">
      <c r="A43" s="59" t="s">
        <v>84</v>
      </c>
      <c r="B43" s="67">
        <v>6.96</v>
      </c>
      <c r="C43" s="67">
        <v>2.16</v>
      </c>
      <c r="D43" s="67">
        <v>4.91</v>
      </c>
      <c r="E43" s="684">
        <v>9.92</v>
      </c>
      <c r="F43" s="67">
        <v>9.49</v>
      </c>
      <c r="G43" s="686">
        <v>62.09</v>
      </c>
      <c r="H43" s="686">
        <v>12.43</v>
      </c>
      <c r="I43" s="686">
        <v>2.13</v>
      </c>
      <c r="J43" s="67" t="s">
        <v>359</v>
      </c>
    </row>
    <row r="44" spans="1:10">
      <c r="A44" s="59" t="s">
        <v>85</v>
      </c>
      <c r="B44" s="67">
        <v>6.38</v>
      </c>
      <c r="C44" s="67">
        <v>2.0699999999999998</v>
      </c>
      <c r="D44" s="67">
        <v>5.07</v>
      </c>
      <c r="E44" s="684">
        <v>11.01</v>
      </c>
      <c r="F44" s="67">
        <v>8.82</v>
      </c>
      <c r="G44" s="686">
        <v>58.07</v>
      </c>
      <c r="H44" s="686">
        <v>7.35</v>
      </c>
      <c r="I44" s="686">
        <v>2.38</v>
      </c>
      <c r="J44" s="67" t="s">
        <v>359</v>
      </c>
    </row>
    <row r="45" spans="1:10">
      <c r="A45" s="59" t="s">
        <v>16</v>
      </c>
      <c r="B45" s="67">
        <v>7.87</v>
      </c>
      <c r="C45" s="67">
        <v>2.81</v>
      </c>
      <c r="D45" s="67">
        <v>8</v>
      </c>
      <c r="E45" s="684">
        <v>17.91</v>
      </c>
      <c r="F45" s="67">
        <v>12.23</v>
      </c>
      <c r="G45" s="686">
        <v>90.55</v>
      </c>
      <c r="H45" s="686">
        <v>18.04</v>
      </c>
      <c r="I45" s="686">
        <v>3.66</v>
      </c>
      <c r="J45" s="67" t="s">
        <v>359</v>
      </c>
    </row>
    <row r="46" spans="1:10">
      <c r="A46" s="59" t="s">
        <v>36</v>
      </c>
      <c r="B46" s="67">
        <v>13.96</v>
      </c>
      <c r="C46" s="67">
        <v>5.72</v>
      </c>
      <c r="D46" s="67">
        <v>16.28</v>
      </c>
      <c r="E46" s="684">
        <v>32.130000000000003</v>
      </c>
      <c r="F46" s="67">
        <v>20.66</v>
      </c>
      <c r="G46" s="686">
        <v>156.81</v>
      </c>
      <c r="H46" s="686">
        <v>33.18</v>
      </c>
      <c r="I46" s="686">
        <v>6.91</v>
      </c>
      <c r="J46" s="67" t="s">
        <v>359</v>
      </c>
    </row>
    <row r="47" spans="1:10">
      <c r="A47" s="59" t="s">
        <v>18</v>
      </c>
      <c r="B47" s="67">
        <v>21.53</v>
      </c>
      <c r="C47" s="67">
        <v>9.5299999999999994</v>
      </c>
      <c r="D47" s="67">
        <v>25.72</v>
      </c>
      <c r="E47" s="684">
        <v>45.02</v>
      </c>
      <c r="F47" s="67">
        <v>29.42</v>
      </c>
      <c r="G47" s="686">
        <v>223.34</v>
      </c>
      <c r="H47" s="686">
        <v>41.5</v>
      </c>
      <c r="I47" s="686">
        <v>10.4</v>
      </c>
      <c r="J47" s="67" t="s">
        <v>359</v>
      </c>
    </row>
    <row r="48" spans="1:10">
      <c r="A48" s="59" t="s">
        <v>19</v>
      </c>
      <c r="B48" s="67">
        <v>34.99</v>
      </c>
      <c r="C48" s="67">
        <v>17.260000000000002</v>
      </c>
      <c r="D48" s="67">
        <v>41.33</v>
      </c>
      <c r="E48" s="684">
        <v>67.28</v>
      </c>
      <c r="F48" s="67">
        <v>42.43</v>
      </c>
      <c r="G48" s="686">
        <v>326.83999999999997</v>
      </c>
      <c r="H48" s="686">
        <v>56.63</v>
      </c>
      <c r="I48" s="686">
        <v>15.29</v>
      </c>
      <c r="J48" s="67" t="s">
        <v>359</v>
      </c>
    </row>
    <row r="49" spans="1:10">
      <c r="A49" s="59" t="s">
        <v>20</v>
      </c>
      <c r="B49" s="67">
        <v>46.71</v>
      </c>
      <c r="C49" s="67">
        <v>21.77</v>
      </c>
      <c r="D49" s="67">
        <v>48.95</v>
      </c>
      <c r="E49" s="684">
        <v>85.39</v>
      </c>
      <c r="F49" s="67">
        <v>51.66</v>
      </c>
      <c r="G49" s="686">
        <v>405.59</v>
      </c>
      <c r="H49" s="686">
        <v>70.77</v>
      </c>
      <c r="I49" s="686">
        <v>18.440000000000001</v>
      </c>
      <c r="J49" s="67" t="s">
        <v>359</v>
      </c>
    </row>
    <row r="50" spans="1:10">
      <c r="A50" s="59" t="s">
        <v>21</v>
      </c>
      <c r="B50" s="67">
        <v>53.42</v>
      </c>
      <c r="C50" s="67">
        <v>20.83</v>
      </c>
      <c r="D50" s="67">
        <v>52.25</v>
      </c>
      <c r="E50" s="684">
        <v>90.26</v>
      </c>
      <c r="F50" s="67">
        <v>56.08</v>
      </c>
      <c r="G50" s="686">
        <v>446.78</v>
      </c>
      <c r="H50" s="686">
        <v>80.02</v>
      </c>
      <c r="I50" s="686">
        <v>20.399999999999999</v>
      </c>
      <c r="J50" s="67" t="s">
        <v>359</v>
      </c>
    </row>
    <row r="51" spans="1:10">
      <c r="A51" s="59" t="s">
        <v>37</v>
      </c>
      <c r="B51" s="67">
        <v>46.21</v>
      </c>
      <c r="C51" s="67">
        <v>16.850000000000001</v>
      </c>
      <c r="D51" s="67">
        <v>41.75</v>
      </c>
      <c r="E51" s="684">
        <v>95.77</v>
      </c>
      <c r="F51" s="67">
        <v>50.65</v>
      </c>
      <c r="G51" s="686">
        <v>402</v>
      </c>
      <c r="H51" s="686">
        <v>71.760000000000005</v>
      </c>
      <c r="I51" s="686">
        <v>17.55</v>
      </c>
      <c r="J51" s="67" t="s">
        <v>359</v>
      </c>
    </row>
    <row r="52" spans="1:10" ht="15.75" thickBot="1">
      <c r="A52" s="85" t="s">
        <v>23</v>
      </c>
      <c r="B52" s="136">
        <v>33.369999999999997</v>
      </c>
      <c r="C52" s="136">
        <v>11.37</v>
      </c>
      <c r="D52" s="136">
        <v>26.9</v>
      </c>
      <c r="E52" s="685">
        <v>46.08</v>
      </c>
      <c r="F52" s="136">
        <v>33.380000000000003</v>
      </c>
      <c r="G52" s="687">
        <v>291.8</v>
      </c>
      <c r="H52" s="687">
        <v>51.75</v>
      </c>
      <c r="I52" s="687">
        <v>11.55</v>
      </c>
      <c r="J52" s="136" t="s">
        <v>359</v>
      </c>
    </row>
    <row r="53" spans="1:10" ht="16.5" thickTop="1" thickBot="1">
      <c r="A53" s="584" t="s">
        <v>249</v>
      </c>
      <c r="B53" s="681">
        <f t="shared" ref="B53:I53" si="2">SUM(B41:B52)</f>
        <v>307.29000000000002</v>
      </c>
      <c r="C53" s="681">
        <f t="shared" si="2"/>
        <v>122.53</v>
      </c>
      <c r="D53" s="681">
        <f t="shared" si="2"/>
        <v>295.27</v>
      </c>
      <c r="E53" s="682">
        <f t="shared" si="2"/>
        <v>554.5</v>
      </c>
      <c r="F53" s="681">
        <f t="shared" si="2"/>
        <v>367.01</v>
      </c>
      <c r="G53" s="681">
        <f t="shared" si="2"/>
        <v>2777.2200000000003</v>
      </c>
      <c r="H53" s="681">
        <f t="shared" si="2"/>
        <v>507.31999999999994</v>
      </c>
      <c r="I53" s="688">
        <f t="shared" si="2"/>
        <v>120.63</v>
      </c>
      <c r="J53" s="585" t="s">
        <v>359</v>
      </c>
    </row>
    <row r="54" spans="1:10" ht="15.75" thickTop="1"/>
  </sheetData>
  <mergeCells count="5">
    <mergeCell ref="E23:F23"/>
    <mergeCell ref="A14:D14"/>
    <mergeCell ref="A23:C23"/>
    <mergeCell ref="A15:I15"/>
    <mergeCell ref="A1:N1"/>
  </mergeCells>
  <printOptions horizontalCentered="1"/>
  <pageMargins left="0.45" right="0.45" top="0.5" bottom="0.5" header="0.3" footer="0.3"/>
  <pageSetup paperSize="9" scale="9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S25"/>
  <sheetViews>
    <sheetView rightToLeft="1" view="pageBreakPreview" topLeftCell="A19" zoomScale="120" zoomScaleSheetLayoutView="120" workbookViewId="0">
      <selection activeCell="F26" sqref="F26"/>
    </sheetView>
  </sheetViews>
  <sheetFormatPr defaultColWidth="13.85546875" defaultRowHeight="21"/>
  <cols>
    <col min="1" max="1" width="22.28515625" style="31" customWidth="1"/>
    <col min="2" max="2" width="15.5703125" style="31" customWidth="1"/>
    <col min="3" max="4" width="15.5703125" customWidth="1"/>
    <col min="5" max="5" width="0.85546875" customWidth="1"/>
    <col min="6" max="6" width="16.140625" customWidth="1"/>
    <col min="7" max="7" width="15.5703125" customWidth="1"/>
  </cols>
  <sheetData>
    <row r="1" spans="1:8" ht="20.25" customHeight="1">
      <c r="A1" s="1053" t="s">
        <v>448</v>
      </c>
      <c r="B1" s="1053"/>
      <c r="C1" s="1053"/>
      <c r="D1" s="1053"/>
      <c r="E1" s="1053"/>
      <c r="F1" s="1053"/>
      <c r="G1" s="1053"/>
    </row>
    <row r="2" spans="1:8" s="202" customFormat="1" ht="20.25" customHeight="1">
      <c r="A2" s="996" t="s">
        <v>629</v>
      </c>
      <c r="B2" s="996"/>
      <c r="C2" s="996"/>
      <c r="D2" s="996"/>
      <c r="E2" s="996"/>
      <c r="F2" s="996"/>
      <c r="G2" s="996"/>
    </row>
    <row r="3" spans="1:8" ht="5.25" customHeight="1" thickBot="1"/>
    <row r="4" spans="1:8" s="32" customFormat="1" ht="31.5" customHeight="1" thickTop="1">
      <c r="A4" s="1032" t="s">
        <v>86</v>
      </c>
      <c r="B4" s="1032" t="s">
        <v>87</v>
      </c>
      <c r="C4" s="1036" t="s">
        <v>390</v>
      </c>
      <c r="D4" s="1036"/>
      <c r="E4" s="240"/>
      <c r="F4" s="1036" t="s">
        <v>449</v>
      </c>
      <c r="G4" s="1036"/>
    </row>
    <row r="5" spans="1:8" s="32" customFormat="1" ht="29.25" customHeight="1">
      <c r="A5" s="1033"/>
      <c r="B5" s="1033"/>
      <c r="C5" s="242" t="s">
        <v>88</v>
      </c>
      <c r="D5" s="242" t="s">
        <v>89</v>
      </c>
      <c r="E5" s="241"/>
      <c r="F5" s="242" t="s">
        <v>88</v>
      </c>
      <c r="G5" s="242" t="s">
        <v>89</v>
      </c>
    </row>
    <row r="6" spans="1:8" s="33" customFormat="1" ht="24.75" customHeight="1">
      <c r="A6" s="1050" t="s">
        <v>90</v>
      </c>
      <c r="B6" s="91" t="s">
        <v>49</v>
      </c>
      <c r="C6" s="97">
        <v>307.07</v>
      </c>
      <c r="D6" s="97">
        <v>3.62</v>
      </c>
      <c r="E6" s="96"/>
      <c r="F6" s="97">
        <v>302.68</v>
      </c>
      <c r="G6" s="97">
        <v>2.73</v>
      </c>
    </row>
    <row r="7" spans="1:8" s="33" customFormat="1" ht="24.75" customHeight="1">
      <c r="A7" s="1051"/>
      <c r="B7" s="92" t="s">
        <v>79</v>
      </c>
      <c r="C7" s="99">
        <v>130.80000000000001</v>
      </c>
      <c r="D7" s="99">
        <v>2.68</v>
      </c>
      <c r="E7" s="98"/>
      <c r="F7" s="99">
        <v>123.79</v>
      </c>
      <c r="G7" s="99">
        <v>1.38</v>
      </c>
    </row>
    <row r="8" spans="1:8" s="33" customFormat="1" ht="24.75" customHeight="1">
      <c r="A8" s="1051"/>
      <c r="B8" s="92" t="s">
        <v>78</v>
      </c>
      <c r="C8" s="99">
        <v>43.6</v>
      </c>
      <c r="D8" s="99">
        <v>1.74</v>
      </c>
      <c r="E8" s="98"/>
      <c r="F8" s="99">
        <v>43.34</v>
      </c>
      <c r="G8" s="99">
        <v>1.32</v>
      </c>
    </row>
    <row r="9" spans="1:8" s="33" customFormat="1" ht="24.75" customHeight="1">
      <c r="A9" s="1051"/>
      <c r="B9" s="93" t="s">
        <v>80</v>
      </c>
      <c r="C9" s="101">
        <v>43.25</v>
      </c>
      <c r="D9" s="101">
        <v>0.06</v>
      </c>
      <c r="E9" s="100"/>
      <c r="F9" s="101">
        <v>42.52</v>
      </c>
      <c r="G9" s="101">
        <v>0</v>
      </c>
    </row>
    <row r="10" spans="1:8" s="33" customFormat="1" ht="24.75" customHeight="1">
      <c r="A10" s="1052"/>
      <c r="B10" s="95" t="s">
        <v>233</v>
      </c>
      <c r="C10" s="261"/>
      <c r="D10" s="103">
        <f>SUM(D6:D9)</f>
        <v>8.1000000000000014</v>
      </c>
      <c r="E10" s="102"/>
      <c r="F10" s="261"/>
      <c r="G10" s="103">
        <f>SUM(G6:G9)</f>
        <v>5.43</v>
      </c>
      <c r="H10" s="745">
        <f>D10+D11+D12+D15</f>
        <v>14.667000000000002</v>
      </c>
    </row>
    <row r="11" spans="1:8" s="33" customFormat="1" ht="24.75" customHeight="1">
      <c r="A11" s="191" t="s">
        <v>256</v>
      </c>
      <c r="B11" s="94" t="s">
        <v>76</v>
      </c>
      <c r="C11" s="106">
        <v>499.07</v>
      </c>
      <c r="D11" s="106">
        <v>3.8170000000000002</v>
      </c>
      <c r="E11" s="105"/>
      <c r="F11" s="106">
        <v>494.68</v>
      </c>
      <c r="G11" s="106">
        <v>2.95</v>
      </c>
    </row>
    <row r="12" spans="1:8" s="33" customFormat="1" ht="24.75" customHeight="1">
      <c r="A12" s="95" t="s">
        <v>91</v>
      </c>
      <c r="B12" s="95" t="s">
        <v>92</v>
      </c>
      <c r="C12" s="108">
        <v>113.94</v>
      </c>
      <c r="D12" s="103">
        <v>0.27</v>
      </c>
      <c r="E12" s="107"/>
      <c r="F12" s="108">
        <v>117.2</v>
      </c>
      <c r="G12" s="103">
        <v>0.42</v>
      </c>
    </row>
    <row r="13" spans="1:8" s="33" customFormat="1" ht="24.75" customHeight="1">
      <c r="A13" s="1050" t="s">
        <v>224</v>
      </c>
      <c r="B13" s="91" t="s">
        <v>77</v>
      </c>
      <c r="C13" s="97">
        <v>472.48</v>
      </c>
      <c r="D13" s="97">
        <v>1.5</v>
      </c>
      <c r="E13" s="96"/>
      <c r="F13" s="97">
        <v>464.2</v>
      </c>
      <c r="G13" s="97">
        <v>1.1100000000000001</v>
      </c>
    </row>
    <row r="14" spans="1:8" s="33" customFormat="1" ht="24.75" customHeight="1">
      <c r="A14" s="1051"/>
      <c r="B14" s="93" t="s">
        <v>60</v>
      </c>
      <c r="C14" s="101">
        <v>98.26</v>
      </c>
      <c r="D14" s="101">
        <v>0.98</v>
      </c>
      <c r="E14" s="109"/>
      <c r="F14" s="101">
        <v>97.58</v>
      </c>
      <c r="G14" s="101">
        <v>0.87</v>
      </c>
    </row>
    <row r="15" spans="1:8" s="33" customFormat="1" ht="24.75" customHeight="1">
      <c r="A15" s="1052"/>
      <c r="B15" s="95" t="s">
        <v>233</v>
      </c>
      <c r="C15" s="261"/>
      <c r="D15" s="103">
        <f>SUM(D13:D14)</f>
        <v>2.48</v>
      </c>
      <c r="E15" s="102"/>
      <c r="F15" s="261"/>
      <c r="G15" s="103">
        <f>SUM(G13:G14)</f>
        <v>1.98</v>
      </c>
    </row>
    <row r="16" spans="1:8" s="33" customFormat="1" ht="24.75" customHeight="1">
      <c r="A16" s="1025" t="s">
        <v>573</v>
      </c>
      <c r="B16" s="1025"/>
      <c r="C16" s="261"/>
      <c r="D16" s="106">
        <f>D10+D11+D12+D15</f>
        <v>14.667000000000002</v>
      </c>
      <c r="E16" s="105"/>
      <c r="F16" s="261"/>
      <c r="G16" s="106">
        <f>G10+G11+G12+G15</f>
        <v>10.78</v>
      </c>
    </row>
    <row r="17" spans="1:19" s="34" customFormat="1" ht="24.75" customHeight="1" thickBot="1">
      <c r="A17" s="262"/>
      <c r="B17" s="111" t="s">
        <v>81</v>
      </c>
      <c r="C17" s="224">
        <v>20.43</v>
      </c>
      <c r="D17" s="224">
        <v>0.82</v>
      </c>
      <c r="E17" s="110"/>
      <c r="F17" s="224" t="s">
        <v>359</v>
      </c>
      <c r="G17" s="224" t="s">
        <v>359</v>
      </c>
    </row>
    <row r="18" spans="1:19" s="34" customFormat="1" ht="9" customHeight="1" thickTop="1">
      <c r="A18" s="157"/>
      <c r="B18" s="157"/>
      <c r="C18" s="104"/>
      <c r="D18" s="104"/>
      <c r="E18" s="104"/>
      <c r="F18" s="134"/>
      <c r="G18" s="156"/>
    </row>
    <row r="19" spans="1:19" s="33" customFormat="1" ht="24.75" customHeight="1">
      <c r="A19" s="1049" t="s">
        <v>446</v>
      </c>
      <c r="B19" s="1049"/>
      <c r="C19" s="155"/>
      <c r="D19" s="155"/>
      <c r="E19" s="155"/>
      <c r="F19" s="35"/>
      <c r="G19" s="35"/>
    </row>
    <row r="20" spans="1:19" s="33" customFormat="1" ht="24.75" customHeight="1">
      <c r="A20" s="1045" t="s">
        <v>574</v>
      </c>
      <c r="B20" s="1045"/>
      <c r="C20" s="1045"/>
      <c r="D20" s="1045"/>
      <c r="E20" s="1045"/>
      <c r="F20" s="824"/>
      <c r="G20" s="64"/>
    </row>
    <row r="21" spans="1:19" s="33" customFormat="1" ht="24.75" customHeight="1">
      <c r="A21" s="824" t="s">
        <v>7</v>
      </c>
      <c r="B21" s="824"/>
      <c r="C21" s="824"/>
      <c r="D21" s="824"/>
      <c r="E21" s="824"/>
      <c r="F21" s="824"/>
      <c r="G21" s="64"/>
    </row>
    <row r="22" spans="1:19" ht="22.5" customHeight="1">
      <c r="A22" s="824"/>
      <c r="B22" s="824"/>
      <c r="C22" s="824"/>
      <c r="D22" s="824"/>
      <c r="E22" s="824"/>
      <c r="F22" s="36"/>
      <c r="G22" s="15"/>
    </row>
    <row r="23" spans="1:19" ht="22.5" customHeight="1">
      <c r="A23" s="1046" t="s">
        <v>264</v>
      </c>
      <c r="B23" s="1046"/>
      <c r="C23" s="839"/>
      <c r="D23" s="840"/>
      <c r="E23" s="840"/>
      <c r="F23" s="56"/>
      <c r="G23" s="56">
        <v>23</v>
      </c>
      <c r="H23" s="8"/>
      <c r="I23" s="8"/>
      <c r="J23" s="8"/>
      <c r="K23" s="8"/>
      <c r="L23" s="8"/>
      <c r="M23" s="8"/>
      <c r="N23" s="8"/>
      <c r="O23" s="8"/>
      <c r="P23" s="8"/>
      <c r="Q23" s="8"/>
      <c r="S23" s="11"/>
    </row>
    <row r="24" spans="1:19">
      <c r="C24" s="1048"/>
      <c r="D24" s="1048"/>
      <c r="E24" s="714"/>
      <c r="F24" s="17"/>
      <c r="G24" s="17"/>
    </row>
    <row r="25" spans="1:19">
      <c r="A25" s="153"/>
      <c r="B25" s="153"/>
      <c r="C25" s="17"/>
      <c r="D25" s="17"/>
      <c r="E25" s="17"/>
    </row>
  </sheetData>
  <mergeCells count="13">
    <mergeCell ref="A6:A10"/>
    <mergeCell ref="A13:A15"/>
    <mergeCell ref="A1:G1"/>
    <mergeCell ref="A2:G2"/>
    <mergeCell ref="A4:A5"/>
    <mergeCell ref="B4:B5"/>
    <mergeCell ref="C4:D4"/>
    <mergeCell ref="F4:G4"/>
    <mergeCell ref="C24:D24"/>
    <mergeCell ref="A19:B19"/>
    <mergeCell ref="A23:B23"/>
    <mergeCell ref="A20:E20"/>
    <mergeCell ref="A16:B16"/>
  </mergeCells>
  <printOptions horizontalCentered="1"/>
  <pageMargins left="0.45" right="0.45" top="0.5" bottom="0.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Q63"/>
  <sheetViews>
    <sheetView rightToLeft="1" view="pageBreakPreview" topLeftCell="A43" zoomScale="110" zoomScaleSheetLayoutView="110" workbookViewId="0">
      <selection activeCell="D49" sqref="D49"/>
    </sheetView>
  </sheetViews>
  <sheetFormatPr defaultRowHeight="15"/>
  <cols>
    <col min="1" max="1" width="11.7109375" customWidth="1"/>
    <col min="2" max="2" width="28.42578125" customWidth="1"/>
    <col min="3" max="3" width="19.140625" customWidth="1"/>
    <col min="4" max="4" width="19.7109375" customWidth="1"/>
    <col min="5" max="5" width="19.140625" customWidth="1"/>
    <col min="6" max="6" width="24" customWidth="1"/>
  </cols>
  <sheetData>
    <row r="1" spans="1:7" ht="42" customHeight="1">
      <c r="A1" s="1047" t="s">
        <v>682</v>
      </c>
      <c r="B1" s="1047"/>
      <c r="C1" s="1047"/>
      <c r="D1" s="1047"/>
      <c r="E1" s="1047"/>
      <c r="F1" s="1047"/>
      <c r="G1" s="802"/>
    </row>
    <row r="2" spans="1:7" ht="25.5" customHeight="1" thickBot="1">
      <c r="A2" s="1035" t="s">
        <v>630</v>
      </c>
      <c r="B2" s="1035"/>
      <c r="C2" s="1035"/>
      <c r="D2" s="1035"/>
      <c r="E2" s="1035"/>
      <c r="F2" s="1035"/>
    </row>
    <row r="3" spans="1:7" ht="33.75" customHeight="1" thickTop="1">
      <c r="A3" s="1063" t="s">
        <v>273</v>
      </c>
      <c r="B3" s="1063"/>
      <c r="C3" s="803" t="s">
        <v>441</v>
      </c>
      <c r="D3" s="803" t="s">
        <v>442</v>
      </c>
      <c r="E3" s="803" t="s">
        <v>443</v>
      </c>
      <c r="F3" s="803" t="s">
        <v>444</v>
      </c>
    </row>
    <row r="4" spans="1:7" ht="36" customHeight="1">
      <c r="A4" s="1055" t="s">
        <v>552</v>
      </c>
      <c r="B4" s="1055"/>
      <c r="C4" s="112">
        <v>137.22999999999999</v>
      </c>
      <c r="D4" s="112">
        <v>199.96</v>
      </c>
      <c r="E4" s="112">
        <v>303.55</v>
      </c>
      <c r="F4" s="112">
        <v>441.08</v>
      </c>
    </row>
    <row r="5" spans="1:7" ht="23.25" customHeight="1">
      <c r="A5" s="1055" t="s">
        <v>553</v>
      </c>
      <c r="B5" s="1055"/>
      <c r="C5" s="112">
        <v>144.68</v>
      </c>
      <c r="D5" s="112">
        <v>217.71</v>
      </c>
      <c r="E5" s="805">
        <v>321</v>
      </c>
      <c r="F5" s="112">
        <v>479.67</v>
      </c>
    </row>
    <row r="6" spans="1:7" ht="23.25" customHeight="1">
      <c r="A6" s="1060"/>
      <c r="B6" s="1060"/>
      <c r="C6" s="806">
        <v>5.4280000000000002E-2</v>
      </c>
      <c r="D6" s="807">
        <v>8.8700000000000001E-2</v>
      </c>
      <c r="E6" s="808">
        <v>5.7000000000000002E-2</v>
      </c>
      <c r="F6" s="807">
        <v>8.7400000000000005E-2</v>
      </c>
    </row>
    <row r="7" spans="1:7" ht="23.25" customHeight="1">
      <c r="A7" s="1055" t="s">
        <v>554</v>
      </c>
      <c r="B7" s="1055"/>
      <c r="C7" s="112">
        <v>141.9</v>
      </c>
      <c r="D7" s="112">
        <v>314.02999999999997</v>
      </c>
      <c r="E7" s="112">
        <v>387.81</v>
      </c>
      <c r="F7" s="112">
        <v>745.69</v>
      </c>
    </row>
    <row r="8" spans="1:7" ht="23.25" customHeight="1">
      <c r="A8" s="1060"/>
      <c r="B8" s="1060"/>
      <c r="C8" s="808">
        <v>3.4000000000000002E-2</v>
      </c>
      <c r="D8" s="807">
        <v>0.57040000000000002</v>
      </c>
      <c r="E8" s="807">
        <v>0.27750000000000002</v>
      </c>
      <c r="F8" s="807">
        <v>0.69059999999999999</v>
      </c>
    </row>
    <row r="9" spans="1:7" ht="23.25" customHeight="1">
      <c r="A9" s="1055" t="s">
        <v>555</v>
      </c>
      <c r="B9" s="1055"/>
      <c r="C9" s="112">
        <v>166.63</v>
      </c>
      <c r="D9" s="112">
        <v>292.24</v>
      </c>
      <c r="E9" s="112">
        <v>408.58</v>
      </c>
      <c r="F9" s="112">
        <v>868.75</v>
      </c>
    </row>
    <row r="10" spans="1:7" ht="23.25" customHeight="1">
      <c r="A10" s="1060"/>
      <c r="B10" s="1060"/>
      <c r="C10" s="807">
        <v>0.2142</v>
      </c>
      <c r="D10" s="807">
        <v>0.46139999999999998</v>
      </c>
      <c r="E10" s="808">
        <v>0.34599999999999997</v>
      </c>
      <c r="F10" s="807">
        <v>0.96950000000000003</v>
      </c>
    </row>
    <row r="11" spans="1:7" ht="23.25" customHeight="1">
      <c r="A11" s="1055" t="s">
        <v>556</v>
      </c>
      <c r="B11" s="1055"/>
      <c r="C11" s="112">
        <v>550.84</v>
      </c>
      <c r="D11" s="112">
        <v>500.12</v>
      </c>
      <c r="E11" s="112">
        <v>892.42</v>
      </c>
      <c r="F11" s="973">
        <v>1802.66</v>
      </c>
    </row>
    <row r="12" spans="1:7" ht="23.25" customHeight="1">
      <c r="A12" s="1060"/>
      <c r="B12" s="1060"/>
      <c r="C12" s="808">
        <v>3.0139999999999998</v>
      </c>
      <c r="D12" s="807">
        <v>1.5011000000000001</v>
      </c>
      <c r="E12" s="808">
        <v>1.9390000000000001</v>
      </c>
      <c r="F12" s="807">
        <v>3.0869</v>
      </c>
    </row>
    <row r="13" spans="1:7" ht="23.25" customHeight="1">
      <c r="A13" s="1055" t="s">
        <v>557</v>
      </c>
      <c r="B13" s="1055"/>
      <c r="C13" s="112">
        <v>648.16999999999996</v>
      </c>
      <c r="D13" s="112">
        <v>554.24</v>
      </c>
      <c r="E13" s="805">
        <v>877</v>
      </c>
      <c r="F13" s="973">
        <v>2005.28</v>
      </c>
    </row>
    <row r="14" spans="1:7" ht="23.25" customHeight="1">
      <c r="A14" s="1066"/>
      <c r="B14" s="1066"/>
      <c r="C14" s="809">
        <v>3.7231999999999998</v>
      </c>
      <c r="D14" s="809">
        <v>1.7717000000000001</v>
      </c>
      <c r="E14" s="809">
        <v>1.8891</v>
      </c>
      <c r="F14" s="809">
        <v>3.5461999999999998</v>
      </c>
    </row>
    <row r="15" spans="1:7" ht="23.25" customHeight="1">
      <c r="A15" s="1054" t="s">
        <v>558</v>
      </c>
      <c r="B15" s="1054"/>
      <c r="C15" s="112">
        <v>883.92</v>
      </c>
      <c r="D15" s="112">
        <v>720.88</v>
      </c>
      <c r="E15" s="974">
        <v>1139</v>
      </c>
      <c r="F15" s="973">
        <v>2857.83</v>
      </c>
    </row>
    <row r="16" spans="1:7" ht="23.25" customHeight="1">
      <c r="A16" s="1054"/>
      <c r="B16" s="1054"/>
      <c r="C16" s="807">
        <v>5.4410999999999996</v>
      </c>
      <c r="D16" s="807">
        <v>2.6012</v>
      </c>
      <c r="E16" s="807">
        <v>2.7522000000000002</v>
      </c>
      <c r="F16" s="807">
        <v>12.2806</v>
      </c>
    </row>
    <row r="17" spans="1:17" ht="23.25" customHeight="1">
      <c r="A17" s="1054" t="s">
        <v>559</v>
      </c>
      <c r="B17" s="1054"/>
      <c r="C17" s="973">
        <v>3730.64</v>
      </c>
      <c r="D17" s="112">
        <v>558.17999999999995</v>
      </c>
      <c r="E17" s="975">
        <v>1795.64</v>
      </c>
      <c r="F17" s="973">
        <v>8270.09</v>
      </c>
    </row>
    <row r="18" spans="1:17" ht="23.25" customHeight="1" thickBot="1">
      <c r="A18" s="1054"/>
      <c r="B18" s="1054"/>
      <c r="C18" s="810">
        <v>26.185300000000002</v>
      </c>
      <c r="D18" s="810">
        <v>1.7914000000000001</v>
      </c>
      <c r="E18" s="810">
        <v>4.9154</v>
      </c>
      <c r="F18" s="810">
        <v>17.749600000000001</v>
      </c>
    </row>
    <row r="19" spans="1:17" ht="14.25" customHeight="1" thickTop="1">
      <c r="A19" s="1065"/>
      <c r="B19" s="1065"/>
      <c r="C19" s="804"/>
      <c r="D19" s="1067"/>
      <c r="E19" s="1067"/>
      <c r="F19" s="39"/>
      <c r="G19" s="8"/>
      <c r="H19" s="8"/>
      <c r="I19" s="8"/>
      <c r="J19" s="8"/>
      <c r="K19" s="8"/>
      <c r="L19" s="8"/>
      <c r="M19" s="8"/>
      <c r="N19" s="8"/>
      <c r="O19" s="8"/>
      <c r="Q19" s="11"/>
    </row>
    <row r="20" spans="1:17" ht="21.75" customHeight="1">
      <c r="A20" s="1004" t="s">
        <v>417</v>
      </c>
      <c r="B20" s="1004"/>
      <c r="C20" s="1004"/>
      <c r="D20" s="1004"/>
      <c r="E20" s="1004"/>
      <c r="F20" s="1004"/>
    </row>
    <row r="21" spans="1:17" ht="21.75" customHeight="1">
      <c r="A21" s="1046" t="s">
        <v>264</v>
      </c>
      <c r="B21" s="1046"/>
      <c r="C21" s="1030"/>
      <c r="D21" s="1030"/>
      <c r="E21" s="1030"/>
      <c r="F21" s="949">
        <v>24</v>
      </c>
      <c r="G21" s="8"/>
      <c r="H21" s="8"/>
      <c r="I21" s="8"/>
      <c r="J21" s="8"/>
      <c r="K21" s="8"/>
      <c r="L21" s="8"/>
      <c r="M21" s="8"/>
      <c r="N21" s="8"/>
      <c r="O21" s="8"/>
      <c r="Q21" s="11"/>
    </row>
    <row r="22" spans="1:17" ht="41.25" customHeight="1">
      <c r="A22" s="1068" t="s">
        <v>683</v>
      </c>
      <c r="B22" s="1068"/>
      <c r="C22" s="1068"/>
      <c r="D22" s="1068"/>
      <c r="E22" s="1068"/>
      <c r="F22" s="1068"/>
      <c r="G22" s="710"/>
      <c r="H22" s="710"/>
      <c r="I22" s="710"/>
      <c r="J22" s="710"/>
      <c r="K22" s="710"/>
      <c r="L22" s="710"/>
      <c r="M22" s="710"/>
      <c r="N22" s="710"/>
      <c r="O22" s="710"/>
      <c r="Q22" s="11"/>
    </row>
    <row r="23" spans="1:17" s="202" customFormat="1" ht="20.25" customHeight="1" thickBot="1">
      <c r="A23" s="1035" t="s">
        <v>631</v>
      </c>
      <c r="B23" s="1035"/>
      <c r="C23" s="1035"/>
      <c r="D23" s="1035"/>
      <c r="E23" s="1035"/>
      <c r="F23" s="1035"/>
    </row>
    <row r="24" spans="1:17" ht="24.75" customHeight="1" thickTop="1">
      <c r="A24" s="1063" t="s">
        <v>273</v>
      </c>
      <c r="B24" s="1063"/>
      <c r="C24" s="1061" t="s">
        <v>441</v>
      </c>
      <c r="D24" s="1061" t="s">
        <v>442</v>
      </c>
      <c r="E24" s="1061" t="s">
        <v>443</v>
      </c>
      <c r="F24" s="1061" t="s">
        <v>444</v>
      </c>
    </row>
    <row r="25" spans="1:17" ht="24.75" customHeight="1">
      <c r="A25" s="1064"/>
      <c r="B25" s="1064"/>
      <c r="C25" s="1062"/>
      <c r="D25" s="1062" t="s">
        <v>93</v>
      </c>
      <c r="E25" s="1062" t="s">
        <v>93</v>
      </c>
      <c r="F25" s="1062" t="s">
        <v>93</v>
      </c>
    </row>
    <row r="26" spans="1:17" ht="30" customHeight="1">
      <c r="A26" s="1072" t="s">
        <v>560</v>
      </c>
      <c r="B26" s="1072"/>
      <c r="C26" s="811">
        <v>20</v>
      </c>
      <c r="D26" s="811">
        <v>240</v>
      </c>
      <c r="E26" s="811">
        <v>63</v>
      </c>
      <c r="F26" s="811">
        <v>291</v>
      </c>
    </row>
    <row r="27" spans="1:17" ht="24.75" customHeight="1">
      <c r="A27" s="1054" t="s">
        <v>561</v>
      </c>
      <c r="B27" s="1054"/>
      <c r="C27" s="112">
        <v>26.5</v>
      </c>
      <c r="D27" s="805">
        <v>260</v>
      </c>
      <c r="E27" s="805">
        <v>76</v>
      </c>
      <c r="F27" s="112">
        <v>331.5</v>
      </c>
    </row>
    <row r="28" spans="1:17" ht="24.75" customHeight="1">
      <c r="A28" s="1055"/>
      <c r="B28" s="1055"/>
      <c r="C28" s="808">
        <v>0.32500000000000001</v>
      </c>
      <c r="D28" s="808">
        <v>8.3000000000000004E-2</v>
      </c>
      <c r="E28" s="807">
        <v>0.20630000000000001</v>
      </c>
      <c r="F28" s="807">
        <v>0.1391</v>
      </c>
    </row>
    <row r="29" spans="1:17" ht="24.75" customHeight="1">
      <c r="A29" s="1054" t="s">
        <v>562</v>
      </c>
      <c r="B29" s="1054"/>
      <c r="C29" s="112">
        <v>87.67</v>
      </c>
      <c r="D29" s="112">
        <v>318.67</v>
      </c>
      <c r="E29" s="112">
        <v>212.42</v>
      </c>
      <c r="F29" s="812">
        <v>591</v>
      </c>
    </row>
    <row r="30" spans="1:17" ht="24.75" customHeight="1">
      <c r="A30" s="1055"/>
      <c r="B30" s="1055"/>
      <c r="C30" s="807">
        <v>3.3835000000000002</v>
      </c>
      <c r="D30" s="807">
        <v>0.32779999999999998</v>
      </c>
      <c r="E30" s="807">
        <v>2.3717000000000001</v>
      </c>
      <c r="F30" s="807">
        <v>1.0309999999999999</v>
      </c>
    </row>
    <row r="31" spans="1:17" ht="24.75" customHeight="1">
      <c r="A31" s="1054" t="s">
        <v>563</v>
      </c>
      <c r="B31" s="1054"/>
      <c r="C31" s="112">
        <v>94.31</v>
      </c>
      <c r="D31" s="112">
        <v>353.11</v>
      </c>
      <c r="E31" s="805">
        <v>208</v>
      </c>
      <c r="F31" s="112">
        <v>620.89</v>
      </c>
    </row>
    <row r="32" spans="1:17" ht="24.75" customHeight="1">
      <c r="A32" s="1055"/>
      <c r="B32" s="1055"/>
      <c r="C32" s="807">
        <v>3.7155</v>
      </c>
      <c r="D32" s="807">
        <v>0.4713</v>
      </c>
      <c r="E32" s="807">
        <v>2.3016000000000001</v>
      </c>
      <c r="F32" s="807">
        <v>1.1335999999999999</v>
      </c>
    </row>
    <row r="33" spans="1:17" ht="24.75" customHeight="1">
      <c r="A33" s="1054" t="s">
        <v>564</v>
      </c>
      <c r="B33" s="1054"/>
      <c r="C33" s="112">
        <v>137.85</v>
      </c>
      <c r="D33" s="112">
        <v>336.33</v>
      </c>
      <c r="E33" s="112">
        <v>285.25</v>
      </c>
      <c r="F33" s="112">
        <v>887.17</v>
      </c>
    </row>
    <row r="34" spans="1:17" ht="24.75" customHeight="1">
      <c r="A34" s="1055"/>
      <c r="B34" s="1055"/>
      <c r="C34" s="807">
        <v>5.8925000000000001</v>
      </c>
      <c r="D34" s="807">
        <v>0.40129999999999999</v>
      </c>
      <c r="E34" s="807">
        <v>3.5278</v>
      </c>
      <c r="F34" s="807">
        <v>2.0486</v>
      </c>
    </row>
    <row r="35" spans="1:17" ht="24.75" customHeight="1">
      <c r="A35" s="1054" t="s">
        <v>565</v>
      </c>
      <c r="B35" s="1054"/>
      <c r="C35" s="112">
        <v>322.20999999999998</v>
      </c>
      <c r="D35" s="1056" t="s">
        <v>359</v>
      </c>
      <c r="E35" s="1056" t="s">
        <v>359</v>
      </c>
      <c r="F35" s="973">
        <v>1308.54</v>
      </c>
    </row>
    <row r="36" spans="1:17" ht="24.75" customHeight="1">
      <c r="A36" s="1055"/>
      <c r="B36" s="1055"/>
      <c r="C36" s="813">
        <v>15.1105</v>
      </c>
      <c r="D36" s="1057"/>
      <c r="E36" s="1057"/>
      <c r="F36" s="808">
        <v>3.496</v>
      </c>
    </row>
    <row r="37" spans="1:17" ht="24.75" customHeight="1">
      <c r="A37" s="1054" t="s">
        <v>566</v>
      </c>
      <c r="B37" s="1054"/>
      <c r="C37" s="112">
        <v>450.18</v>
      </c>
      <c r="D37" s="812">
        <v>676.6</v>
      </c>
      <c r="E37" s="812">
        <v>282</v>
      </c>
      <c r="F37" s="973">
        <v>1648.73</v>
      </c>
    </row>
    <row r="38" spans="1:17" ht="24.75" customHeight="1" thickBot="1">
      <c r="A38" s="1058"/>
      <c r="B38" s="1058"/>
      <c r="C38" s="814">
        <v>21.509</v>
      </c>
      <c r="D38" s="815">
        <v>1.8190999999999999</v>
      </c>
      <c r="E38" s="815">
        <v>3.4762</v>
      </c>
      <c r="F38" s="814">
        <v>4.6660000000000004</v>
      </c>
    </row>
    <row r="39" spans="1:17" ht="24.75" customHeight="1" thickTop="1">
      <c r="A39" s="1059" t="s">
        <v>684</v>
      </c>
      <c r="B39" s="1059"/>
      <c r="C39" s="40"/>
      <c r="D39" s="804"/>
      <c r="E39" s="39"/>
    </row>
    <row r="40" spans="1:17" ht="24.75" customHeight="1">
      <c r="A40" s="1004" t="s">
        <v>417</v>
      </c>
      <c r="B40" s="1004"/>
      <c r="C40" s="1004"/>
      <c r="D40" s="1004"/>
      <c r="E40" s="1004"/>
      <c r="F40" s="1004"/>
    </row>
    <row r="41" spans="1:17" ht="24.75" customHeight="1">
      <c r="A41" s="1046" t="s">
        <v>264</v>
      </c>
      <c r="B41" s="1046"/>
      <c r="C41" s="1030"/>
      <c r="D41" s="1030"/>
      <c r="E41" s="1030"/>
      <c r="F41" s="949">
        <v>25</v>
      </c>
      <c r="G41" s="8"/>
      <c r="H41" s="8"/>
      <c r="I41" s="8"/>
      <c r="J41" s="8"/>
      <c r="K41" s="8"/>
      <c r="L41" s="8"/>
      <c r="M41" s="8"/>
      <c r="N41" s="8"/>
      <c r="O41" s="8"/>
      <c r="Q41" s="11"/>
    </row>
    <row r="42" spans="1:17" ht="36.75" customHeight="1">
      <c r="A42" s="1047" t="s">
        <v>685</v>
      </c>
      <c r="B42" s="1047"/>
      <c r="C42" s="1047"/>
      <c r="D42" s="1047"/>
      <c r="E42" s="1047"/>
      <c r="F42" s="1047"/>
    </row>
    <row r="43" spans="1:17" s="202" customFormat="1" ht="21" customHeight="1" thickBot="1">
      <c r="A43" s="1035" t="s">
        <v>632</v>
      </c>
      <c r="B43" s="1035"/>
      <c r="C43" s="1035"/>
      <c r="D43" s="1035"/>
      <c r="E43" s="1035"/>
      <c r="F43" s="1035"/>
    </row>
    <row r="44" spans="1:17" ht="34.5" customHeight="1" thickTop="1">
      <c r="A44" s="1063" t="s">
        <v>273</v>
      </c>
      <c r="B44" s="1063"/>
      <c r="C44" s="1061" t="s">
        <v>441</v>
      </c>
      <c r="D44" s="1061" t="s">
        <v>442</v>
      </c>
      <c r="E44" s="1061" t="s">
        <v>443</v>
      </c>
      <c r="F44" s="1061" t="s">
        <v>444</v>
      </c>
    </row>
    <row r="45" spans="1:17" ht="27" customHeight="1">
      <c r="A45" s="1064"/>
      <c r="B45" s="1064"/>
      <c r="C45" s="1062"/>
      <c r="D45" s="1062" t="s">
        <v>93</v>
      </c>
      <c r="E45" s="1062" t="s">
        <v>93</v>
      </c>
      <c r="F45" s="1062"/>
    </row>
    <row r="46" spans="1:17" ht="33" customHeight="1">
      <c r="A46" s="1069" t="s">
        <v>567</v>
      </c>
      <c r="B46" s="1069"/>
      <c r="C46" s="958">
        <v>44.33</v>
      </c>
      <c r="D46" s="958">
        <v>145.29</v>
      </c>
      <c r="E46" s="958">
        <v>234.38</v>
      </c>
      <c r="F46" s="958">
        <v>397.83</v>
      </c>
    </row>
    <row r="47" spans="1:17" ht="33" customHeight="1">
      <c r="A47" s="1070" t="s">
        <v>568</v>
      </c>
      <c r="B47" s="1070"/>
      <c r="C47" s="959">
        <v>116.83</v>
      </c>
      <c r="D47" s="959">
        <v>255.25</v>
      </c>
      <c r="E47" s="959">
        <v>464.13</v>
      </c>
      <c r="F47" s="960">
        <v>709.83</v>
      </c>
    </row>
    <row r="48" spans="1:17" ht="33" customHeight="1">
      <c r="A48" s="1070"/>
      <c r="B48" s="1070"/>
      <c r="C48" s="961">
        <v>1.6383000000000001</v>
      </c>
      <c r="D48" s="961">
        <v>0.75680000000000003</v>
      </c>
      <c r="E48" s="961">
        <v>0.98019999999999996</v>
      </c>
      <c r="F48" s="962">
        <v>0.78420000000000001</v>
      </c>
    </row>
    <row r="49" spans="1:17" ht="33" customHeight="1">
      <c r="A49" s="1070" t="s">
        <v>569</v>
      </c>
      <c r="B49" s="1070"/>
      <c r="C49" s="959">
        <v>210.05</v>
      </c>
      <c r="D49" s="959">
        <v>402.27</v>
      </c>
      <c r="E49" s="959">
        <v>583.82000000000005</v>
      </c>
      <c r="F49" s="976">
        <v>1116.18</v>
      </c>
    </row>
    <row r="50" spans="1:17" ht="33" customHeight="1" thickBot="1">
      <c r="A50" s="1071"/>
      <c r="B50" s="1071"/>
      <c r="C50" s="963">
        <v>3.7383000000000002</v>
      </c>
      <c r="D50" s="963">
        <v>1.7686999999999999</v>
      </c>
      <c r="E50" s="963">
        <v>1.4908999999999999</v>
      </c>
      <c r="F50" s="964">
        <v>1.8056000000000001</v>
      </c>
    </row>
    <row r="51" spans="1:17" ht="17.25" customHeight="1" thickTop="1">
      <c r="A51" s="1065"/>
      <c r="B51" s="1065"/>
      <c r="C51" s="37"/>
      <c r="D51" s="37"/>
      <c r="E51" s="37"/>
      <c r="F51" s="37"/>
    </row>
    <row r="52" spans="1:17" ht="17.25" customHeight="1">
      <c r="A52" s="1004" t="s">
        <v>417</v>
      </c>
      <c r="B52" s="1004"/>
      <c r="C52" s="1004"/>
      <c r="D52" s="1004"/>
      <c r="E52" s="1004"/>
      <c r="F52" s="1004"/>
    </row>
    <row r="53" spans="1:17" ht="17.25" customHeight="1">
      <c r="A53" s="801"/>
      <c r="B53" s="801"/>
      <c r="C53" s="801"/>
      <c r="D53" s="801"/>
      <c r="E53" s="801"/>
      <c r="F53" s="801"/>
    </row>
    <row r="54" spans="1:17" ht="17.25" customHeight="1">
      <c r="A54" s="801"/>
      <c r="B54" s="801"/>
      <c r="C54" s="801"/>
      <c r="D54" s="62"/>
      <c r="E54" s="801"/>
      <c r="F54" s="801"/>
    </row>
    <row r="55" spans="1:17" ht="17.25" customHeight="1">
      <c r="A55" s="801"/>
      <c r="B55" s="801"/>
      <c r="C55" s="801"/>
      <c r="D55" s="801"/>
      <c r="E55" s="801"/>
      <c r="F55" s="801"/>
    </row>
    <row r="56" spans="1:17" ht="17.25" customHeight="1">
      <c r="A56" s="801"/>
      <c r="B56" s="801"/>
      <c r="C56" s="801"/>
      <c r="D56" s="801"/>
      <c r="E56" s="801"/>
      <c r="F56" s="801"/>
    </row>
    <row r="57" spans="1:17" ht="21.75" customHeight="1">
      <c r="A57" s="38"/>
      <c r="B57" s="62"/>
      <c r="C57" s="62"/>
      <c r="E57" s="39"/>
      <c r="F57" s="38"/>
    </row>
    <row r="58" spans="1:17" ht="21.75" customHeight="1"/>
    <row r="59" spans="1:17" ht="21.75" customHeight="1"/>
    <row r="60" spans="1:17" ht="21.75" customHeight="1">
      <c r="A60" s="38"/>
      <c r="B60" s="62"/>
      <c r="C60" s="62"/>
      <c r="E60" s="39"/>
      <c r="F60" s="38"/>
    </row>
    <row r="61" spans="1:17" ht="21.75" customHeight="1">
      <c r="A61" s="40"/>
      <c r="B61" s="39"/>
      <c r="E61" s="39"/>
      <c r="F61" s="38"/>
    </row>
    <row r="62" spans="1:17" ht="21.75" customHeight="1">
      <c r="A62" s="1004"/>
      <c r="B62" s="1004"/>
      <c r="C62" s="1004"/>
      <c r="D62" s="1004"/>
      <c r="E62" s="1004"/>
      <c r="F62" s="1004"/>
    </row>
    <row r="63" spans="1:17" ht="21.75" customHeight="1">
      <c r="A63" s="1046" t="s">
        <v>264</v>
      </c>
      <c r="B63" s="1046"/>
      <c r="C63" s="1030"/>
      <c r="D63" s="1030"/>
      <c r="E63" s="1030"/>
      <c r="F63" s="949">
        <v>26</v>
      </c>
      <c r="G63" s="8"/>
      <c r="H63" s="8"/>
      <c r="I63" s="8"/>
      <c r="J63" s="8"/>
      <c r="K63" s="8"/>
      <c r="L63" s="8"/>
      <c r="M63" s="8"/>
      <c r="N63" s="8"/>
      <c r="O63" s="8"/>
      <c r="Q63" s="11"/>
    </row>
  </sheetData>
  <mergeCells count="51">
    <mergeCell ref="F44:F45"/>
    <mergeCell ref="A51:B51"/>
    <mergeCell ref="A52:F52"/>
    <mergeCell ref="A62:F62"/>
    <mergeCell ref="A63:B63"/>
    <mergeCell ref="C63:E63"/>
    <mergeCell ref="C21:E21"/>
    <mergeCell ref="A22:F22"/>
    <mergeCell ref="A46:B46"/>
    <mergeCell ref="A47:B48"/>
    <mergeCell ref="A49:B50"/>
    <mergeCell ref="A43:F43"/>
    <mergeCell ref="A44:B45"/>
    <mergeCell ref="C44:C45"/>
    <mergeCell ref="D44:D45"/>
    <mergeCell ref="E44:E45"/>
    <mergeCell ref="A26:B26"/>
    <mergeCell ref="A27:B28"/>
    <mergeCell ref="A29:B30"/>
    <mergeCell ref="A31:B32"/>
    <mergeCell ref="A33:B34"/>
    <mergeCell ref="A41:B41"/>
    <mergeCell ref="A1:F1"/>
    <mergeCell ref="A7:B8"/>
    <mergeCell ref="A2:F2"/>
    <mergeCell ref="A5:B6"/>
    <mergeCell ref="A3:B3"/>
    <mergeCell ref="A4:B4"/>
    <mergeCell ref="A9:B10"/>
    <mergeCell ref="A42:F42"/>
    <mergeCell ref="C24:C25"/>
    <mergeCell ref="D24:D25"/>
    <mergeCell ref="E24:E25"/>
    <mergeCell ref="F24:F25"/>
    <mergeCell ref="A23:F23"/>
    <mergeCell ref="A24:B25"/>
    <mergeCell ref="A20:F20"/>
    <mergeCell ref="A11:B12"/>
    <mergeCell ref="A19:B19"/>
    <mergeCell ref="A13:B14"/>
    <mergeCell ref="A15:B16"/>
    <mergeCell ref="A17:B18"/>
    <mergeCell ref="D19:E19"/>
    <mergeCell ref="A21:B21"/>
    <mergeCell ref="C41:E41"/>
    <mergeCell ref="A35:B36"/>
    <mergeCell ref="D35:D36"/>
    <mergeCell ref="E35:E36"/>
    <mergeCell ref="A37:B38"/>
    <mergeCell ref="A40:F40"/>
    <mergeCell ref="A39:B39"/>
  </mergeCells>
  <printOptions horizontalCentered="1"/>
  <pageMargins left="0.7" right="0.7" top="0.5" bottom="0.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36</vt:i4>
      </vt:variant>
      <vt:variant>
        <vt:lpstr>نطاقات تمت تسميتها</vt:lpstr>
      </vt:variant>
      <vt:variant>
        <vt:i4>35</vt:i4>
      </vt:variant>
    </vt:vector>
  </HeadingPairs>
  <TitlesOfParts>
    <vt:vector size="7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31أ</vt:lpstr>
      <vt:lpstr>31ب</vt:lpstr>
      <vt:lpstr>31ج</vt:lpstr>
      <vt:lpstr>31د</vt:lpstr>
      <vt:lpstr>32</vt:lpstr>
      <vt:lpstr>33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'26'!Print_Area</vt:lpstr>
      <vt:lpstr>'28'!Print_Area</vt:lpstr>
      <vt:lpstr>'29'!Print_Area</vt:lpstr>
      <vt:lpstr>'3'!Print_Area</vt:lpstr>
      <vt:lpstr>'30'!Print_Area</vt:lpstr>
      <vt:lpstr>'31أ'!Print_Area</vt:lpstr>
      <vt:lpstr>'31ب'!Print_Area</vt:lpstr>
      <vt:lpstr>'31ج'!Print_Area</vt:lpstr>
      <vt:lpstr>'31د'!Print_Area</vt:lpstr>
      <vt:lpstr>'32'!Print_Area</vt:lpstr>
      <vt:lpstr>'33'!Print_Area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laheeb</dc:creator>
  <cp:lastModifiedBy>it</cp:lastModifiedBy>
  <cp:lastPrinted>2019-08-18T06:18:41Z</cp:lastPrinted>
  <dcterms:created xsi:type="dcterms:W3CDTF">2013-05-13T09:11:50Z</dcterms:created>
  <dcterms:modified xsi:type="dcterms:W3CDTF">2019-08-18T06:20:15Z</dcterms:modified>
</cp:coreProperties>
</file>